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a_delovni_zvezek" defaultThemeVersion="124226"/>
  <mc:AlternateContent xmlns:mc="http://schemas.openxmlformats.org/markup-compatibility/2006">
    <mc:Choice Requires="x15">
      <x15ac:absPath xmlns:x15ac="http://schemas.microsoft.com/office/spreadsheetml/2010/11/ac" url="S:\Projekti\2021\1907_OPPN PARMOVA\06 PZI\RAZPIS\2024-11-07_Popis del in predracun\PREDRAČUN\"/>
    </mc:Choice>
  </mc:AlternateContent>
  <bookViews>
    <workbookView xWindow="13695" yWindow="-15" windowWidth="14310" windowHeight="12405" tabRatio="878"/>
  </bookViews>
  <sheets>
    <sheet name="REKAPITULACIJA" sheetId="1" r:id="rId1"/>
    <sheet name="1. PREDDELA" sheetId="2" r:id="rId2"/>
    <sheet name="2. ZEMELJSKA DELA" sheetId="4" r:id="rId3"/>
    <sheet name="3. VOZIŠČNE KONSTRUKCIJE" sheetId="5" r:id="rId4"/>
    <sheet name="4. ODVODNJAVANJE" sheetId="6" r:id="rId5"/>
    <sheet name="5. GRADBENA IN OBRTNIŠKA DELA" sheetId="7" r:id="rId6"/>
    <sheet name="6. OPREMA CEST" sheetId="8" r:id="rId7"/>
    <sheet name="7. TUJE STORITVE" sheetId="9" r:id="rId8"/>
  </sheets>
  <definedNames>
    <definedName name="_1.1_Geodetska_dela">'1. PREDDELA'!$B$6</definedName>
    <definedName name="_1.2_Čiščenje_terena">'1. PREDDELA'!$B$13</definedName>
    <definedName name="_1.3_Ostala_preddela">'1. PREDDELA'!$B$55</definedName>
    <definedName name="_1.4_Predhodna_dela">'1. PREDDELA'!#REF!</definedName>
    <definedName name="_1.5_Geotehnika_predorov">'1. PREDDELA'!#REF!</definedName>
    <definedName name="_1_preddela_1" localSheetId="1">'1. PREDDELA'!$B$2:$F$69</definedName>
    <definedName name="_1_preddela_1" localSheetId="2">'2. ZEMELJSKA DELA'!$B$2:$F$41</definedName>
    <definedName name="_1_preddela_1" localSheetId="3">'3. VOZIŠČNE KONSTRUKCIJE'!$B$2:$F$52</definedName>
    <definedName name="_1_preddela_1" localSheetId="4">'4. ODVODNJAVANJE'!$B$2:$F$31</definedName>
    <definedName name="_1_preddela_1" localSheetId="5">'5. GRADBENA IN OBRTNIŠKA DELA'!$B$2:$F$11</definedName>
    <definedName name="_1_preddela_1" localSheetId="6">'6. OPREMA CEST'!$B$2:$F$29</definedName>
    <definedName name="_1_preddela_1" localSheetId="7">'7. TUJE STORITVE'!$B$2:$F$20</definedName>
    <definedName name="_2.1_Izkopi">'2. ZEMELJSKA DELA'!$B$6</definedName>
    <definedName name="_2.2_Planum_tal">'2. ZEMELJSKA DELA'!$B$13</definedName>
    <definedName name="_2.3_ločilne_drenažne_filterske_plasti">'2. ZEMELJSKA DELA'!$B$18</definedName>
    <definedName name="_2.4_Nasipi_zasipi_posteljica">'2. ZEMELJSKA DELA'!$B$22</definedName>
    <definedName name="_2.5_Brežine_zelenice">'2. ZEMELJSKA DELA'!$B$28</definedName>
    <definedName name="_2.6_Armiranje_zemljin">'2. ZEMELJSKA DELA'!#REF!</definedName>
    <definedName name="_2.7_Koli_vodnjaki">'2. ZEMELJSKA DELA'!#REF!</definedName>
    <definedName name="_2.8_Zagatne_stene">'2. ZEMELJSKA DELA'!#REF!</definedName>
    <definedName name="_2.9_prevozi_razprostiranje_materiala">'2. ZEMELJSKA DELA'!$B$33</definedName>
    <definedName name="_3.1_Nosilne_plasti">'3. VOZIŠČNE KONSTRUKCIJE'!$B$6</definedName>
    <definedName name="_3.2_Obrabne_plasti">'3. VOZIŠČNE KONSTRUKCIJE'!$B$16</definedName>
    <definedName name="_3.3_Vezane_nosilne_in_obrabne_plasti">'3. VOZIŠČNE KONSTRUKCIJE'!#REF!</definedName>
    <definedName name="_3.4_Tlakovane_obrabne_plasti">'3. VOZIŠČNE KONSTRUKCIJE'!$B$32</definedName>
    <definedName name="_3.5_Robni_elementi_vozišč">'3. VOZIŠČNE KONSTRUKCIJE'!$B$36</definedName>
    <definedName name="_4.1_Površinsko_odvodnjavanje">'4. ODVODNJAVANJE'!#REF!</definedName>
    <definedName name="_4.2_Drenaže">'4. ODVODNJAVANJE'!$B$6</definedName>
    <definedName name="_4.3_Kanalizacija">'4. ODVODNJAVANJE'!$B$11</definedName>
    <definedName name="_4.4_Jaški">'4. ODVODNJAVANJE'!$B$22</definedName>
    <definedName name="_4.5_Prepusti">'4. ODVODNJAVANJE'!#REF!</definedName>
    <definedName name="_4.6_Izviri_ponikovalnice">'4. ODVODNJAVANJE'!#REF!</definedName>
    <definedName name="_5.1_Tesarska_dela">'5. GRADBENA IN OBRTNIŠKA DELA'!#REF!</definedName>
    <definedName name="_5.2_Dela_z_jeklom">'5. GRADBENA IN OBRTNIŠKA DELA'!#REF!</definedName>
    <definedName name="_5.3_Dela_z_cementnim_betonom">'5. GRADBENA IN OBRTNIŠKA DELA'!#REF!</definedName>
    <definedName name="_5.4_Zidarska_dela">'5. GRADBENA IN OBRTNIŠKA DELA'!#REF!</definedName>
    <definedName name="_5.5_Popravila_objektov">'5. GRADBENA IN OBRTNIŠKA DELA'!$B$6</definedName>
    <definedName name="_5.6_Sidranje">'5. GRADBENA IN OBRTNIŠKA DELA'!#REF!</definedName>
    <definedName name="_5.7_Injektiranje">'5. GRADBENA IN OBRTNIŠKA DELA'!#REF!</definedName>
    <definedName name="_5.8_Ključavničarska_dela">'5. GRADBENA IN OBRTNIŠKA DELA'!#REF!</definedName>
    <definedName name="_5.9_Zaščitna_dela">'5. GRADBENA IN OBRTNIŠKA DELA'!#REF!</definedName>
    <definedName name="_6.1_Pokončna_oprema_cest">'6. OPREMA CEST'!$B$6</definedName>
    <definedName name="_6.2_Označbe_na_voziščihž">'6. OPREMA CEST'!$B$12</definedName>
    <definedName name="_6.3_Oprema_za_vodenje_prometa">'6. OPREMA CEST'!#REF!</definedName>
    <definedName name="_6.4_Oprema_za_zavarovanje_prometa">'6. OPREMA CEST'!$B$24</definedName>
    <definedName name="_6.5_Oprema_za_zimsko_službo">'6. OPREMA CEST'!#REF!</definedName>
    <definedName name="_6.6_Druga_prometna_oprema_cest">'6. OPREMA CEST'!#REF!</definedName>
    <definedName name="_7.2_Elektroenergetski_vodi">'7. TUJE STORITVE'!#REF!</definedName>
    <definedName name="_7.3_Telekomunikacijske_naprave">'7. TUJE STORITVE'!#REF!</definedName>
    <definedName name="_7.4_klic_v_sili">'7. TUJE STORITVE'!#REF!</definedName>
    <definedName name="_7.5_Javna_razsvetljava">'7. TUJE STORITVE'!$B$6</definedName>
    <definedName name="_7.6_vodovod">'7. TUJE STORITVE'!#REF!</definedName>
    <definedName name="_7.7_Plinovod">'7. TUJE STORITVE'!#REF!</definedName>
    <definedName name="_7.8_Železnica">'7. TUJE STORITVE'!#REF!</definedName>
    <definedName name="_7.9_Preizkusi_nadzor_dokumentacija">'7. TUJE STORITVE'!$B$13</definedName>
    <definedName name="_xlnm._FilterDatabase" localSheetId="1" hidden="1">'1. PREDDELA'!$E$1:$G$69</definedName>
    <definedName name="_xlnm._FilterDatabase" localSheetId="2" hidden="1">'2. ZEMELJSKA DELA'!$E$1:$G$41</definedName>
    <definedName name="_xlnm._FilterDatabase" localSheetId="3" hidden="1">'3. VOZIŠČNE KONSTRUKCIJE'!$E$1:$G$52</definedName>
    <definedName name="_xlnm._FilterDatabase" localSheetId="4" hidden="1">'4. ODVODNJAVANJE'!$E$1:$G$31</definedName>
    <definedName name="_xlnm._FilterDatabase" localSheetId="5" hidden="1">'5. GRADBENA IN OBRTNIŠKA DELA'!$E$1:$G$11</definedName>
    <definedName name="_xlnm._FilterDatabase" localSheetId="6" hidden="1">'6. OPREMA CEST'!$E$1:$G$29</definedName>
    <definedName name="_xlnm._FilterDatabase" localSheetId="7" hidden="1">'7. TUJE STORITVE'!$E$1:$G$20</definedName>
    <definedName name="Čiščenje_terena_1.2">'1. PREDDELA'!$B$13</definedName>
    <definedName name="Geodetska_dela_1.1">'1. PREDDELA'!$B$6</definedName>
    <definedName name="iri_ponikovalnice">'4. ODVODNJAVANJE'!#REF!</definedName>
    <definedName name="Ostala_preddela_1.3">'1. PREDDELA'!$B$55</definedName>
    <definedName name="_xlnm.Print_Area" localSheetId="5">'5. GRADBENA IN OBRTNIŠKA DELA'!$A$1:$G$11</definedName>
    <definedName name="_xlnm.Print_Area" localSheetId="0">REKAPITULACIJA!$A$1:$I$36</definedName>
    <definedName name="Predhodna_dela_1.4">'1. PREDDELA'!#REF!</definedName>
    <definedName name="_xlnm.Print_Titles" localSheetId="1">'1. PREDDELA'!$1:$3</definedName>
    <definedName name="_xlnm.Print_Titles" localSheetId="2">'2. ZEMELJSKA DELA'!$1:$3</definedName>
    <definedName name="_xlnm.Print_Titles" localSheetId="3">'3. VOZIŠČNE KONSTRUKCIJE'!$1:$3</definedName>
    <definedName name="_xlnm.Print_Titles" localSheetId="4">'4. ODVODNJAVANJE'!$1:$3</definedName>
    <definedName name="_xlnm.Print_Titles" localSheetId="5">'5. GRADBENA IN OBRTNIŠKA DELA'!$1:$3</definedName>
    <definedName name="_xlnm.Print_Titles" localSheetId="6">'6. OPREMA CEST'!$1:$3</definedName>
    <definedName name="_xlnm.Print_Titles" localSheetId="7">'7. TUJE STORITVE'!$1:$3</definedName>
    <definedName name="za_zavarovanje_prometa">'6. OPREMA CEST'!$B$24</definedName>
  </definedNames>
  <calcPr calcId="152511"/>
</workbook>
</file>

<file path=xl/calcChain.xml><?xml version="1.0" encoding="utf-8"?>
<calcChain xmlns="http://schemas.openxmlformats.org/spreadsheetml/2006/main">
  <c r="E39" i="4" l="1"/>
  <c r="E37" i="4"/>
  <c r="E36" i="4"/>
  <c r="E25" i="4"/>
  <c r="E11" i="4"/>
  <c r="E10" i="4"/>
  <c r="E18" i="6"/>
  <c r="E17" i="6"/>
  <c r="E30" i="5"/>
  <c r="E28" i="5"/>
  <c r="E24" i="5"/>
  <c r="E10" i="5"/>
  <c r="E23" i="8" l="1"/>
  <c r="E25" i="8"/>
  <c r="E22" i="8"/>
  <c r="E21" i="8"/>
  <c r="E20" i="8"/>
  <c r="E19" i="8"/>
  <c r="E18" i="8"/>
  <c r="E17" i="8"/>
  <c r="E13" i="6"/>
  <c r="E40" i="5" l="1"/>
  <c r="E23" i="5"/>
  <c r="E14" i="5"/>
  <c r="E45" i="2" l="1"/>
  <c r="G52" i="2"/>
  <c r="E51" i="2"/>
  <c r="E44" i="2" l="1"/>
  <c r="E40" i="2"/>
  <c r="E38" i="2"/>
  <c r="E33" i="2" l="1"/>
  <c r="E32" i="2"/>
  <c r="E31" i="2"/>
  <c r="E30" i="2"/>
  <c r="E23" i="2"/>
  <c r="G18" i="9" l="1"/>
  <c r="E10" i="9" l="1"/>
  <c r="G34" i="5" l="1"/>
  <c r="G20" i="6" l="1"/>
  <c r="E22" i="2"/>
  <c r="E21" i="2"/>
  <c r="E7" i="9" l="1"/>
  <c r="E5" i="9"/>
  <c r="E41" i="2" l="1"/>
  <c r="E33" i="5"/>
  <c r="E32" i="5"/>
  <c r="E31" i="5"/>
  <c r="G8" i="7" l="1"/>
  <c r="G19" i="8" l="1"/>
  <c r="E15" i="6" l="1"/>
  <c r="E42" i="2" l="1"/>
  <c r="E38" i="4" l="1"/>
  <c r="E9" i="6"/>
  <c r="G19" i="6" l="1"/>
  <c r="E29" i="5"/>
  <c r="E31" i="4" l="1"/>
  <c r="E16" i="6" l="1"/>
  <c r="E35" i="4" l="1"/>
  <c r="E6" i="9" l="1"/>
  <c r="E24" i="8" l="1"/>
  <c r="G26" i="8"/>
  <c r="E9" i="2"/>
  <c r="G11" i="9" l="1"/>
  <c r="G16" i="4" l="1"/>
  <c r="G29" i="6" l="1"/>
  <c r="G27" i="8" l="1"/>
  <c r="G59" i="2" l="1"/>
  <c r="G15" i="9" l="1"/>
  <c r="G16" i="9"/>
  <c r="G17" i="9"/>
  <c r="G9" i="9"/>
  <c r="G10" i="9"/>
  <c r="G8" i="9"/>
  <c r="G14" i="8"/>
  <c r="G15" i="8"/>
  <c r="G16" i="8"/>
  <c r="G17" i="8"/>
  <c r="F18" i="8"/>
  <c r="G18" i="8" s="1"/>
  <c r="G20" i="8"/>
  <c r="G21" i="8"/>
  <c r="G22" i="8"/>
  <c r="G8" i="8"/>
  <c r="G9" i="8"/>
  <c r="G10" i="8"/>
  <c r="G9" i="7"/>
  <c r="G35" i="4"/>
  <c r="G36" i="4"/>
  <c r="G37" i="4"/>
  <c r="G38" i="4"/>
  <c r="G39" i="4"/>
  <c r="G24" i="6"/>
  <c r="F25" i="6"/>
  <c r="G25" i="6" s="1"/>
  <c r="G26" i="6"/>
  <c r="G27" i="6"/>
  <c r="G28" i="6"/>
  <c r="F13" i="6"/>
  <c r="G13" i="6" s="1"/>
  <c r="F14" i="6"/>
  <c r="G14" i="6" s="1"/>
  <c r="G15" i="6"/>
  <c r="F16" i="6"/>
  <c r="G16" i="6" s="1"/>
  <c r="F17" i="6"/>
  <c r="G17" i="6" s="1"/>
  <c r="G18" i="6"/>
  <c r="G8" i="6"/>
  <c r="G9" i="6"/>
  <c r="G50" i="5"/>
  <c r="G46" i="5"/>
  <c r="F40" i="5"/>
  <c r="G40" i="5" s="1"/>
  <c r="G41" i="5"/>
  <c r="F42" i="5"/>
  <c r="G42" i="5" s="1"/>
  <c r="G28" i="5"/>
  <c r="G29" i="5"/>
  <c r="G30" i="5"/>
  <c r="G23" i="5"/>
  <c r="G24" i="5"/>
  <c r="G19" i="5"/>
  <c r="G14" i="5"/>
  <c r="G9" i="5"/>
  <c r="G10" i="5"/>
  <c r="G30" i="4"/>
  <c r="G31" i="4"/>
  <c r="G25" i="4"/>
  <c r="G26" i="4"/>
  <c r="G24" i="4"/>
  <c r="G20" i="4"/>
  <c r="G15" i="4"/>
  <c r="F8" i="4"/>
  <c r="G8" i="4" s="1"/>
  <c r="F9" i="4"/>
  <c r="G9" i="4" s="1"/>
  <c r="F10" i="4"/>
  <c r="G10" i="4" s="1"/>
  <c r="F11" i="4"/>
  <c r="G11" i="4" s="1"/>
  <c r="G67" i="2"/>
  <c r="G66" i="2"/>
  <c r="G62" i="2"/>
  <c r="G58" i="2"/>
  <c r="G50" i="2"/>
  <c r="G51" i="2"/>
  <c r="G53" i="2"/>
  <c r="G39" i="2"/>
  <c r="G40" i="2"/>
  <c r="G41" i="2"/>
  <c r="G42" i="2"/>
  <c r="G43" i="2"/>
  <c r="G44" i="2"/>
  <c r="F45" i="2"/>
  <c r="G45" i="2" s="1"/>
  <c r="G46" i="2"/>
  <c r="F38" i="2"/>
  <c r="G38" i="2" s="1"/>
  <c r="G29" i="2"/>
  <c r="F30" i="2"/>
  <c r="G30" i="2" s="1"/>
  <c r="F31" i="2"/>
  <c r="G31" i="2" s="1"/>
  <c r="G32" i="2"/>
  <c r="G33" i="2"/>
  <c r="G34" i="2"/>
  <c r="G28" i="2"/>
  <c r="F16" i="2"/>
  <c r="G16" i="2" s="1"/>
  <c r="G17" i="2"/>
  <c r="F18" i="2"/>
  <c r="G18" i="2" s="1"/>
  <c r="F19" i="2"/>
  <c r="G19" i="2" s="1"/>
  <c r="F20" i="2"/>
  <c r="G20" i="2" s="1"/>
  <c r="F21" i="2"/>
  <c r="G21" i="2" s="1"/>
  <c r="F22" i="2"/>
  <c r="G22" i="2" s="1"/>
  <c r="F23" i="2"/>
  <c r="G23" i="2" s="1"/>
  <c r="G24" i="2"/>
  <c r="G8" i="2"/>
  <c r="G9" i="2"/>
  <c r="G10" i="2"/>
  <c r="G11" i="2"/>
  <c r="E14" i="9"/>
  <c r="E13" i="9"/>
  <c r="E12" i="9"/>
  <c r="E13" i="8"/>
  <c r="E12" i="8"/>
  <c r="E11" i="8"/>
  <c r="E7" i="8"/>
  <c r="E6" i="8"/>
  <c r="E5" i="8"/>
  <c r="E7" i="7"/>
  <c r="E6" i="7"/>
  <c r="E5" i="7"/>
  <c r="E22" i="6"/>
  <c r="E7" i="6"/>
  <c r="E6" i="6"/>
  <c r="E5" i="6"/>
  <c r="E49" i="5"/>
  <c r="E48" i="5"/>
  <c r="E47" i="5"/>
  <c r="E45" i="5"/>
  <c r="E44" i="5"/>
  <c r="E43" i="5"/>
  <c r="E39" i="5"/>
  <c r="E38" i="5"/>
  <c r="E37" i="5"/>
  <c r="E18" i="5"/>
  <c r="E17" i="5"/>
  <c r="E13" i="5"/>
  <c r="E12" i="5"/>
  <c r="E29" i="4"/>
  <c r="E28" i="4"/>
  <c r="E27" i="4"/>
  <c r="E19" i="4"/>
  <c r="E18" i="4"/>
  <c r="E17" i="4"/>
  <c r="E13" i="4"/>
  <c r="E12" i="4"/>
  <c r="E65" i="2"/>
  <c r="E64" i="2"/>
  <c r="E63" i="2"/>
  <c r="E61" i="2"/>
  <c r="E60" i="2"/>
  <c r="E57" i="2"/>
  <c r="E56" i="2"/>
  <c r="E49" i="2"/>
  <c r="E47" i="2"/>
  <c r="E48" i="2"/>
  <c r="E37" i="2"/>
  <c r="E36" i="2"/>
  <c r="E35" i="2"/>
  <c r="E25" i="2"/>
  <c r="E26" i="2"/>
  <c r="E27" i="2"/>
  <c r="E15" i="2"/>
  <c r="E14" i="2"/>
  <c r="E7" i="2"/>
  <c r="E6" i="2"/>
  <c r="E5" i="2"/>
  <c r="G23" i="8" l="1"/>
  <c r="G25" i="8"/>
  <c r="G7" i="9"/>
  <c r="G5" i="9"/>
  <c r="G33" i="5"/>
  <c r="G31" i="5"/>
  <c r="G32" i="5"/>
  <c r="G6" i="9"/>
  <c r="G24" i="8"/>
  <c r="E12" i="2"/>
  <c r="G11" i="8"/>
  <c r="G12" i="8"/>
  <c r="G13" i="8"/>
  <c r="G5" i="8"/>
  <c r="G6" i="8"/>
  <c r="G7" i="8"/>
  <c r="G5" i="7"/>
  <c r="G6" i="7"/>
  <c r="G7" i="7"/>
  <c r="G22" i="6"/>
  <c r="G5" i="6"/>
  <c r="G6" i="6"/>
  <c r="G7" i="6"/>
  <c r="G47" i="5"/>
  <c r="G48" i="5"/>
  <c r="G49" i="5"/>
  <c r="G44" i="5"/>
  <c r="G45" i="5"/>
  <c r="G43" i="5"/>
  <c r="G37" i="5"/>
  <c r="G38" i="5"/>
  <c r="G39" i="5"/>
  <c r="G18" i="5"/>
  <c r="G17" i="5"/>
  <c r="G11" i="5"/>
  <c r="G12" i="5"/>
  <c r="G13" i="5"/>
  <c r="G27" i="4"/>
  <c r="G29" i="4"/>
  <c r="G28" i="4"/>
  <c r="G19" i="4"/>
  <c r="G17" i="4"/>
  <c r="G18" i="4"/>
  <c r="G13" i="4"/>
  <c r="G14" i="4"/>
  <c r="G12" i="4"/>
  <c r="G63" i="2"/>
  <c r="G64" i="2"/>
  <c r="G65" i="2"/>
  <c r="G60" i="2"/>
  <c r="G61" i="2"/>
  <c r="G57" i="2"/>
  <c r="G56" i="2"/>
  <c r="G47" i="2"/>
  <c r="G48" i="2"/>
  <c r="G49" i="2"/>
  <c r="G35" i="2"/>
  <c r="G36" i="2"/>
  <c r="G37" i="2"/>
  <c r="G25" i="2"/>
  <c r="G26" i="2"/>
  <c r="G27" i="2"/>
  <c r="G14" i="2"/>
  <c r="G15" i="2"/>
  <c r="G6" i="2"/>
  <c r="G7" i="2"/>
  <c r="G5" i="2"/>
  <c r="E14" i="4"/>
  <c r="E13" i="2"/>
  <c r="F31" i="6" l="1"/>
  <c r="F29" i="8"/>
  <c r="H24" i="1" s="1"/>
  <c r="F41" i="4"/>
  <c r="H16" i="1" s="1"/>
  <c r="G13" i="2"/>
  <c r="G12" i="2"/>
  <c r="F11" i="7" l="1"/>
  <c r="H22" i="1" s="1"/>
  <c r="F52" i="5"/>
  <c r="H18" i="1" s="1"/>
  <c r="F69" i="2"/>
  <c r="H14" i="1" s="1"/>
  <c r="H20" i="1"/>
  <c r="G14" i="9" l="1"/>
  <c r="G12" i="9"/>
  <c r="G13" i="9"/>
  <c r="F20" i="9" l="1"/>
  <c r="H26" i="1" s="1"/>
  <c r="H28" i="1" s="1"/>
  <c r="H31" i="1" s="1"/>
  <c r="H33" i="1" s="1"/>
  <c r="H36" i="1" s="1"/>
</calcChain>
</file>

<file path=xl/connections.xml><?xml version="1.0" encoding="utf-8"?>
<connections xmlns="http://schemas.openxmlformats.org/spreadsheetml/2006/main">
  <connection id="1" name="1_preddela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2" name="1_preddela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3" name="1_preddela1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4" name="1_preddela1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5" name="1_preddela12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6" name="1_preddela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7" name="1_preddela3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</connections>
</file>

<file path=xl/sharedStrings.xml><?xml version="1.0" encoding="utf-8"?>
<sst xmlns="http://schemas.openxmlformats.org/spreadsheetml/2006/main" count="448" uniqueCount="309">
  <si>
    <t>1.   PREDDELA</t>
  </si>
  <si>
    <t>km</t>
  </si>
  <si>
    <t>11 121</t>
  </si>
  <si>
    <t>11 131</t>
  </si>
  <si>
    <t>kos</t>
  </si>
  <si>
    <t>11 221</t>
  </si>
  <si>
    <t>11 631</t>
  </si>
  <si>
    <t>ura</t>
  </si>
  <si>
    <t>m2</t>
  </si>
  <si>
    <t>12 121</t>
  </si>
  <si>
    <t>12 122</t>
  </si>
  <si>
    <t>12 151</t>
  </si>
  <si>
    <t>12 152</t>
  </si>
  <si>
    <t>12 153</t>
  </si>
  <si>
    <t>12 163</t>
  </si>
  <si>
    <t>12 166</t>
  </si>
  <si>
    <t>12 169</t>
  </si>
  <si>
    <t>12 211</t>
  </si>
  <si>
    <t>12 222</t>
  </si>
  <si>
    <t>m1</t>
  </si>
  <si>
    <t>12 291</t>
  </si>
  <si>
    <t>12 293</t>
  </si>
  <si>
    <t>12 294</t>
  </si>
  <si>
    <t>m3</t>
  </si>
  <si>
    <t>12 295</t>
  </si>
  <si>
    <t>12 311</t>
  </si>
  <si>
    <t>12 321</t>
  </si>
  <si>
    <t>12 322</t>
  </si>
  <si>
    <t>12 371</t>
  </si>
  <si>
    <t>12 372</t>
  </si>
  <si>
    <t>12 381</t>
  </si>
  <si>
    <t>12 382</t>
  </si>
  <si>
    <t>12 391</t>
  </si>
  <si>
    <t>12 393</t>
  </si>
  <si>
    <t>12 482</t>
  </si>
  <si>
    <t>12 497</t>
  </si>
  <si>
    <t>12 498</t>
  </si>
  <si>
    <t>dan</t>
  </si>
  <si>
    <t>13 113</t>
  </si>
  <si>
    <t>13 211</t>
  </si>
  <si>
    <t>13 311</t>
  </si>
  <si>
    <t>13 312</t>
  </si>
  <si>
    <t>1.1 Geodetska dela</t>
  </si>
  <si>
    <t>1.2  Čiščenje terena</t>
  </si>
  <si>
    <t>1.2.1 Odstranitev grmovja, dreves, vej in panjev</t>
  </si>
  <si>
    <t>1.2.2 Odstranitev prometne signalizacije in opreme</t>
  </si>
  <si>
    <t>1.2.3 Porušitev in odstranitev voziščnih konstrukcij</t>
  </si>
  <si>
    <t>1.2.4 Porušitev in odstranitev objektov</t>
  </si>
  <si>
    <t>1.3 Ostala preddela</t>
  </si>
  <si>
    <t>1.3.1 Omejitve prometa</t>
  </si>
  <si>
    <t>1.3.2 Pripravljalna dela pri objektih</t>
  </si>
  <si>
    <t>1.3.3 Začasni objekti</t>
  </si>
  <si>
    <t>šifra</t>
  </si>
  <si>
    <t>opis dela</t>
  </si>
  <si>
    <t>količina</t>
  </si>
  <si>
    <t>cena</t>
  </si>
  <si>
    <t>znesek</t>
  </si>
  <si>
    <t>enota</t>
  </si>
  <si>
    <t>REKAPITULACIJA  GRADBENIH STROŠKOV</t>
  </si>
  <si>
    <t>skupaj</t>
  </si>
  <si>
    <t xml:space="preserve">S K U P A J                    </t>
  </si>
  <si>
    <t xml:space="preserve">vrednosti v postavkah množi  s faktorjem </t>
  </si>
  <si>
    <t>TUKAJ VNESI CENE!!!</t>
  </si>
  <si>
    <t xml:space="preserve">Odstranitev grmovja na gosto porasli površini (nad 50 % pokritega tlorisa) - ročno
</t>
  </si>
  <si>
    <t xml:space="preserve">Odstranitev grmovja na gosto porasli površini (nad 50 % pokritega tlorisa) - strojno
</t>
  </si>
  <si>
    <t xml:space="preserve">Posek in odstranitev drevesa z deblom premera 11 do 30 cm ter odstranitev vej
</t>
  </si>
  <si>
    <t xml:space="preserve">Posek in odstranitev drevesa z deblom premera 31 do 50 cm ter odstranitev vej
</t>
  </si>
  <si>
    <t xml:space="preserve">Posek in odstranitev drevesa z deblom premera nad 50 cm ter odstranitev vej
</t>
  </si>
  <si>
    <t xml:space="preserve">Odstranitev panja s premerom 31 do 50 cm z odvozom na deponijo na razdaljo nad 1000 m
</t>
  </si>
  <si>
    <t xml:space="preserve">Odstranitev panja s premerom nad 50 cm z odvozom na deponijo na razdaljo nad 1000 m
</t>
  </si>
  <si>
    <t xml:space="preserve">Porušitev in odstranitev makadamskega vozišča v debelini do 20 cm
</t>
  </si>
  <si>
    <t xml:space="preserve">Rezkanje in odvoz asfaltne krovne plasti v debelini 4 do 7 cm 
</t>
  </si>
  <si>
    <t xml:space="preserve">Rezanje asfaltne plasti s talno diamantno žago, debele do 5 cm
</t>
  </si>
  <si>
    <t xml:space="preserve">Porušitev in odstranitev robnika iz cementnega betona
</t>
  </si>
  <si>
    <t>SKUPAJ PREDDELA:</t>
  </si>
  <si>
    <t>2.   ZEMELJSKA DELA</t>
  </si>
  <si>
    <t>21 114</t>
  </si>
  <si>
    <t>2.2  Planum temeljnih tal</t>
  </si>
  <si>
    <t>21 224</t>
  </si>
  <si>
    <t>21 314</t>
  </si>
  <si>
    <t>21 324</t>
  </si>
  <si>
    <t>22 112</t>
  </si>
  <si>
    <t>23 312</t>
  </si>
  <si>
    <t>24 111</t>
  </si>
  <si>
    <t>24 112</t>
  </si>
  <si>
    <t>24 441</t>
  </si>
  <si>
    <t>25 112</t>
  </si>
  <si>
    <t>25 151</t>
  </si>
  <si>
    <t>t</t>
  </si>
  <si>
    <t>29 121</t>
  </si>
  <si>
    <t>29 151</t>
  </si>
  <si>
    <t>29 152</t>
  </si>
  <si>
    <t>29 153</t>
  </si>
  <si>
    <t>29 154</t>
  </si>
  <si>
    <t>SKUPAJ ZEMELJSKA DELA:</t>
  </si>
  <si>
    <t xml:space="preserve">Površinski izkop plodne zemljine – 1. kategorije – strojno z nakladanjem
</t>
  </si>
  <si>
    <t xml:space="preserve">Izkop vezljive zemljine/zrnate kamnine – 3. kategorije za temelje, kanalske rove, prepuste, jaške in drenaže, širine do 1,0 m in globine do 1,0 m – strojno, planiranje dna ročno
</t>
  </si>
  <si>
    <t xml:space="preserve">Izkop vezljive zemljine/zrnate kamnine – 3. kategorije za temelje, kanalske rove, prepuste, jaške in drenaže, širine do 1,0 m in globine 1,1 do 2,0 m – strojno, planiranje dna ročno
</t>
  </si>
  <si>
    <t xml:space="preserve">Ureditev planuma temeljnih tal vezljive zemljine – 3. kategorije
</t>
  </si>
  <si>
    <t xml:space="preserve">Dobava in vgraditev geotekstilije za ločilno plast (po načrtu), natezna trdnost nad 12 do 14 kN/m2
</t>
  </si>
  <si>
    <t>2.1  Izkopi</t>
  </si>
  <si>
    <t>2.3  Ločilne, drenažne in filtrske plasti ter delovni plato</t>
  </si>
  <si>
    <t>2.4  Nasipi, zasipi, klini, posteljica in glinasti naboj</t>
  </si>
  <si>
    <t>2.5  Brežine in zelenice</t>
  </si>
  <si>
    <t>2.9  Prevozi, razprostiranje in ureditev deponij materiala</t>
  </si>
  <si>
    <t>3.   VOZIŠČNE KONSTRUKCIJE</t>
  </si>
  <si>
    <t>3.1.1 Nevezane nosilne plasti</t>
  </si>
  <si>
    <t>4.   ODVODNJAVANJE</t>
  </si>
  <si>
    <t>4.2  Globinsko odvodnjavanje - drenaže</t>
  </si>
  <si>
    <t>42 133</t>
  </si>
  <si>
    <t>42 311</t>
  </si>
  <si>
    <t>4.3  Globinsko odvodnjavanje - kanalizacija</t>
  </si>
  <si>
    <t>43 231</t>
  </si>
  <si>
    <t>43 232</t>
  </si>
  <si>
    <t>43 271</t>
  </si>
  <si>
    <t>43 272</t>
  </si>
  <si>
    <t>43 831</t>
  </si>
  <si>
    <t>43 841</t>
  </si>
  <si>
    <t>4.4  Jaški</t>
  </si>
  <si>
    <t>44 333</t>
  </si>
  <si>
    <t>44 966</t>
  </si>
  <si>
    <t>44 973</t>
  </si>
  <si>
    <t>44 992</t>
  </si>
  <si>
    <t xml:space="preserve">Zasip cevne drenaže z zmesjo kamnitih zrn, obvito z geosintetikom, z 0,1 do 0,2 m3/m1, po načrtu
</t>
  </si>
  <si>
    <t>5.   GRADBENA IN OBRTNIŠKA DELA</t>
  </si>
  <si>
    <t>5.5  Dela pri popravilu objektov</t>
  </si>
  <si>
    <t>SKUPAJ GRADBENA IN OBRTNIŠKA DELA:</t>
  </si>
  <si>
    <t>SKUPAJ ODVODNJAVANJE:</t>
  </si>
  <si>
    <t>SKUPAJ VOZIŠČNE KONSTRUKCIJE:</t>
  </si>
  <si>
    <t>3.1  Nosilne plasti</t>
  </si>
  <si>
    <t>SKUPAJ OPREMA CEST:</t>
  </si>
  <si>
    <t>6.   OPREMA CEST</t>
  </si>
  <si>
    <t>6.1  Pokončna oprema cest</t>
  </si>
  <si>
    <t>61 217</t>
  </si>
  <si>
    <t>61 612</t>
  </si>
  <si>
    <t>6.2  Označbe na voziščih</t>
  </si>
  <si>
    <t>62 112</t>
  </si>
  <si>
    <t>62 113</t>
  </si>
  <si>
    <t>62 163</t>
  </si>
  <si>
    <t>62 166</t>
  </si>
  <si>
    <t>62 167</t>
  </si>
  <si>
    <t>62 168</t>
  </si>
  <si>
    <t>62 221</t>
  </si>
  <si>
    <t>62 253</t>
  </si>
  <si>
    <t>6.4  Oprema za zavarovanje prometa</t>
  </si>
  <si>
    <t>SKUPAJ TUJE STORITVE:</t>
  </si>
  <si>
    <t>7.   TUJE STORITVE</t>
  </si>
  <si>
    <t>7.5  Javna razsvetljava</t>
  </si>
  <si>
    <t>75 111</t>
  </si>
  <si>
    <t>75 211</t>
  </si>
  <si>
    <t>75 311</t>
  </si>
  <si>
    <t>7.9  Preizkusi, nadzor in tehnična dokumentacija</t>
  </si>
  <si>
    <t>79 311</t>
  </si>
  <si>
    <t>ur</t>
  </si>
  <si>
    <t>79 321</t>
  </si>
  <si>
    <t>79 351</t>
  </si>
  <si>
    <t>31 132</t>
  </si>
  <si>
    <t>31 181</t>
  </si>
  <si>
    <t>3.1.4-6 Asfaltne nosilne plasti - Asphalt concrete - base (AC base)</t>
  </si>
  <si>
    <t>31 552</t>
  </si>
  <si>
    <t>3.2  Obrabne plasti</t>
  </si>
  <si>
    <t>3.2.1 Nevezane obrabne plasti</t>
  </si>
  <si>
    <t>32 111</t>
  </si>
  <si>
    <t>3.2.2 Asfaltne obrabne in zaporne plasti - bitumenski betoni - Asphalt concrete - surface (AC surf)</t>
  </si>
  <si>
    <t>32 254</t>
  </si>
  <si>
    <t>32 274</t>
  </si>
  <si>
    <t>3.2.4 Asfaltne obrabne in zaporne plasti - površinske prevleke - Surface dressing (SD)</t>
  </si>
  <si>
    <t>32 491</t>
  </si>
  <si>
    <t>32 497</t>
  </si>
  <si>
    <t>32 498</t>
  </si>
  <si>
    <t>3.4  Tlakovane obrabne plasti</t>
  </si>
  <si>
    <t>3.5  Robni elementi vozišč</t>
  </si>
  <si>
    <t>3.5.2 Robniki</t>
  </si>
  <si>
    <t>3.5.3 Obrobe</t>
  </si>
  <si>
    <t>35 214</t>
  </si>
  <si>
    <t>35 235</t>
  </si>
  <si>
    <t>35 275</t>
  </si>
  <si>
    <t>35 313</t>
  </si>
  <si>
    <t>3.6  Bankine</t>
  </si>
  <si>
    <t>36 111</t>
  </si>
  <si>
    <t>1.    PREDDELA</t>
  </si>
  <si>
    <t>2.    ZEMELJSKA DELA</t>
  </si>
  <si>
    <t>3.    VOZIŠČNE KONSTRUKCIJE</t>
  </si>
  <si>
    <t>4.    ODVODNJAVANJE</t>
  </si>
  <si>
    <t>5.    GRADBENA IN OBRTNIŠKA DELA</t>
  </si>
  <si>
    <t>6.    OPREMA CEST</t>
  </si>
  <si>
    <t>7.    TUJE STORITVE</t>
  </si>
  <si>
    <t>8.    NEPREDVIDENA DELA 5%</t>
  </si>
  <si>
    <t xml:space="preserve">Pobrizg s polimerno bitumensko emulzijo 0,31 do 0,50 kg/m2
</t>
  </si>
  <si>
    <t xml:space="preserve">Dobava in vgraditev predfabriciranega dvignjenega robnika iz cementnega betona s prerezom 15/25 cm
</t>
  </si>
  <si>
    <t xml:space="preserve">Dobava in vgraditev predfabriciranega pogreznjenega robnika iz cementnega betona s prerezom 15/25 cm
</t>
  </si>
  <si>
    <t xml:space="preserve">Dobava in vgraditev dvignjenega vtočnega robnika s prerezom 15/25 cm iz cementnega betona
</t>
  </si>
  <si>
    <t xml:space="preserve">Izdelava bankine iz gramoza ali naravno zdrobljenega kamnitega materiala, široke do 0,50 m
</t>
  </si>
  <si>
    <t>13 142</t>
  </si>
  <si>
    <t xml:space="preserve">Izdelava elaborata začasne prometne ureditve
</t>
  </si>
  <si>
    <t>22 % DDV</t>
  </si>
  <si>
    <t>22 117</t>
  </si>
  <si>
    <t>12 298</t>
  </si>
  <si>
    <t xml:space="preserve">Porušitev in odstranitev stebrička in temelja prometnega znaka
</t>
  </si>
  <si>
    <t xml:space="preserve">Odlaganje odpadne zmesi zemljine in kamnine, vključno s plačilom komunalne takse
</t>
  </si>
  <si>
    <t xml:space="preserve">Odlaganje odpadnega asfalta na komunalno deponijo, vključno s plačilom komunalne takse
</t>
  </si>
  <si>
    <t xml:space="preserve">Odlaganje odpadnega cementnega betona na komunalno deponijo (odvoz robnikov, kock, tlakovcev, jaškov, kanalizacijskih cevi, …)
</t>
  </si>
  <si>
    <t>Objekt :</t>
  </si>
  <si>
    <t>Del objekta :</t>
  </si>
  <si>
    <t>64 992</t>
  </si>
  <si>
    <t>Številka načrta :</t>
  </si>
  <si>
    <t xml:space="preserve">Humuziranje brežine in zelenice brez valjanja, v debelini do 15 cm - strojno
</t>
  </si>
  <si>
    <t xml:space="preserve">Rezkanje in odvoz asfaltne krovne plasti v debelini do 3 cm 
</t>
  </si>
  <si>
    <t xml:space="preserve">Čiščenje utrjene/odrezkane površine/podlage pred pobrizgom z bitumenskim vezivom
</t>
  </si>
  <si>
    <t>43 851</t>
  </si>
  <si>
    <t>44 996</t>
  </si>
  <si>
    <t xml:space="preserve">Doplačilo za zatravitev s semenom
</t>
  </si>
  <si>
    <t xml:space="preserve">Prevoz materiala na razdaljo nad 10 do 15 km
</t>
  </si>
  <si>
    <r>
      <t xml:space="preserve">Izdelava nevezane (mehanično stabilizirane) obrabne plasti iz zmesi zrn drobljenca v debelini do 15 cm </t>
    </r>
    <r>
      <rPr>
        <i/>
        <sz val="10"/>
        <color theme="1"/>
        <rFont val="Arial Narrow"/>
        <family val="2"/>
        <charset val="238"/>
      </rPr>
      <t>(navezava uvozov v makadamu)</t>
    </r>
    <r>
      <rPr>
        <sz val="10"/>
        <color theme="1"/>
        <rFont val="Arial Narrow"/>
        <family val="2"/>
        <charset val="238"/>
      </rPr>
      <t xml:space="preserve">
</t>
    </r>
  </si>
  <si>
    <t xml:space="preserve">Zaščita stikov s "teksabit trakom"
</t>
  </si>
  <si>
    <t>Zavarovanje gradbišča v času gradnje s popolno zaporo prometa</t>
  </si>
  <si>
    <t xml:space="preserve">Ureditev planuma posteljice
</t>
  </si>
  <si>
    <t>m1
ocena</t>
  </si>
  <si>
    <t xml:space="preserve">Projektantski nadzor
</t>
  </si>
  <si>
    <t xml:space="preserve">Geotehnični nadzor
</t>
  </si>
  <si>
    <t>61 181</t>
  </si>
  <si>
    <t>62 168a</t>
  </si>
  <si>
    <t xml:space="preserve">Arheološki nadzor 
</t>
  </si>
  <si>
    <t>55 ___</t>
  </si>
  <si>
    <t>Rezanje asfaltne plasti s talno diamantno žago, debele 6 do 10 cm</t>
  </si>
  <si>
    <t xml:space="preserve">Porušitev in odstranitev obrobe iz granitnih kock
</t>
  </si>
  <si>
    <r>
      <t xml:space="preserve">Obnova in zavarovanje zakoličbe osi trase ostale javne ceste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</si>
  <si>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Obnova in zavarovanje zakoličbe trase komunalnih vodov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</si>
  <si>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Postavitev in zavarovanje prečnega profila ostale javne ceste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</si>
  <si>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t>12 182</t>
  </si>
  <si>
    <t xml:space="preserve">Posek in odstranitev vej obstoječih dreves in grmovji
</t>
  </si>
  <si>
    <t xml:space="preserve">Demontaža obvestilne table s površino 1,1 do 3 m2
</t>
  </si>
  <si>
    <t xml:space="preserve">Porušitev in odstranitev ograje iz žične mreže
</t>
  </si>
  <si>
    <t xml:space="preserve">Porušitev in odstranitev ograje iz železnih elementov
</t>
  </si>
  <si>
    <t xml:space="preserve">Porušitev in odstranitev ograje iz cementnega betona
</t>
  </si>
  <si>
    <t xml:space="preserve">Porušitev in odstranitev ograje iz opeke ali zidakov
</t>
  </si>
  <si>
    <t>75 711</t>
  </si>
  <si>
    <r>
      <t xml:space="preserve">Dobava materiala in izdelava betonskih parapetnih zidov </t>
    </r>
    <r>
      <rPr>
        <b/>
        <i/>
        <sz val="10"/>
        <color theme="1"/>
        <rFont val="Arial Narrow"/>
        <family val="2"/>
        <charset val="238"/>
      </rPr>
      <t>višine do 0,50 m (nad nivojem urejenega terena)</t>
    </r>
    <r>
      <rPr>
        <sz val="10"/>
        <color theme="1"/>
        <rFont val="Arial Narrow"/>
        <family val="2"/>
        <charset val="238"/>
      </rPr>
      <t xml:space="preserve">, vključno s podložnim betonom C12/15, opaženjem in vgraditvijo rebrastih žic iz visokovrednega naravno trdega jekla B St 500 S s premerom do 14 mm (za enostavno ojačitev temeljev in sten zidov) ter dobava in vgradnja ojačenega cementnega betona C25/30 v temelje in stene parapetnih zidov
</t>
    </r>
  </si>
  <si>
    <r>
      <t xml:space="preserve">Dobava materiala in izdelava betonskih parapetnih zidov </t>
    </r>
    <r>
      <rPr>
        <b/>
        <i/>
        <sz val="10"/>
        <color theme="1"/>
        <rFont val="Arial Narrow"/>
        <family val="2"/>
        <charset val="238"/>
      </rPr>
      <t>višine do 1,00 m (nad nivojem urejenega terena)</t>
    </r>
    <r>
      <rPr>
        <sz val="10"/>
        <color theme="1"/>
        <rFont val="Arial Narrow"/>
        <family val="2"/>
        <charset val="238"/>
      </rPr>
      <t xml:space="preserve">, vključno s podložnim betonom C12/15, opaženjem in vgraditvijo rebrastih žic iz visokovrednega naravno trdega jekla B St 500 S s premerom do 14 mm (za enostavno ojačitev temeljev in sten zidov) ter dobava in vgradnja ojačenega cementnega betona C25/30 v temelje in stene parapetnih zidov
</t>
    </r>
  </si>
  <si>
    <r>
      <t xml:space="preserve">Porušitev in odstranitev asfaltne plasti v debelini do 5 cm
( </t>
    </r>
    <r>
      <rPr>
        <i/>
        <sz val="10"/>
        <color theme="1"/>
        <rFont val="Arial Narrow"/>
        <family val="2"/>
        <charset val="238"/>
      </rPr>
      <t>pločnik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</si>
  <si>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Porušitev in odstranitev asfaltne plasti v debelini 6 do 10 cm
( </t>
    </r>
    <r>
      <rPr>
        <i/>
        <sz val="10"/>
        <color theme="1"/>
        <rFont val="Arial Narrow"/>
        <family val="2"/>
        <charset val="238"/>
      </rPr>
      <t>vozišče</t>
    </r>
    <r>
      <rPr>
        <sz val="10"/>
        <color theme="1"/>
        <rFont val="Arial Narrow"/>
        <family val="2"/>
        <charset val="238"/>
      </rPr>
      <t xml:space="preserve"> )
</t>
    </r>
  </si>
  <si>
    <t>43 853</t>
  </si>
  <si>
    <r>
      <t xml:space="preserve">Izdelava kanalizacije iz cevi iz polivinilklorida, vključno s podložno plastjo iz </t>
    </r>
    <r>
      <rPr>
        <b/>
        <sz val="10"/>
        <color theme="1"/>
        <rFont val="Arial Narrow"/>
        <family val="2"/>
        <charset val="238"/>
      </rPr>
      <t>cementnega betona</t>
    </r>
    <r>
      <rPr>
        <sz val="10"/>
        <color theme="1"/>
        <rFont val="Arial Narrow"/>
        <family val="2"/>
        <charset val="238"/>
      </rPr>
      <t xml:space="preserve">, premera </t>
    </r>
    <r>
      <rPr>
        <b/>
        <sz val="10"/>
        <color theme="1"/>
        <rFont val="Arial Narrow"/>
        <family val="2"/>
        <charset val="238"/>
      </rPr>
      <t>DN160</t>
    </r>
    <r>
      <rPr>
        <sz val="10"/>
        <color theme="1"/>
        <rFont val="Arial Narrow"/>
        <family val="2"/>
        <charset val="238"/>
      </rPr>
      <t>, 
v globini do 1,0 m (</t>
    </r>
    <r>
      <rPr>
        <i/>
        <sz val="10"/>
        <color theme="1"/>
        <rFont val="Arial Narrow"/>
        <family val="2"/>
        <charset val="238"/>
      </rPr>
      <t>podaljšek vtoka pod robnikom</t>
    </r>
    <r>
      <rPr>
        <sz val="10"/>
        <color theme="1"/>
        <rFont val="Arial Narrow"/>
        <family val="2"/>
        <charset val="238"/>
      </rPr>
      <t xml:space="preserve">)
</t>
    </r>
  </si>
  <si>
    <r>
      <rPr>
        <b/>
        <sz val="10"/>
        <color theme="1"/>
        <rFont val="Arial Narrow"/>
        <family val="2"/>
        <charset val="238"/>
      </rPr>
      <t>Obbetoniranje</t>
    </r>
    <r>
      <rPr>
        <sz val="10"/>
        <color theme="1"/>
        <rFont val="Arial Narrow"/>
        <family val="2"/>
        <charset val="238"/>
      </rPr>
      <t xml:space="preserve"> cevi za kanalizacijo s cementnim betonom C 8/10, po detajlu iz načrta, premera do </t>
    </r>
    <r>
      <rPr>
        <b/>
        <sz val="10"/>
        <color theme="1"/>
        <rFont val="Arial Narrow"/>
        <family val="2"/>
        <charset val="238"/>
      </rPr>
      <t>DN160</t>
    </r>
    <r>
      <rPr>
        <sz val="10"/>
        <color theme="1"/>
        <rFont val="Arial Narrow"/>
        <family val="2"/>
        <charset val="238"/>
      </rPr>
      <t xml:space="preserve">
(</t>
    </r>
    <r>
      <rPr>
        <i/>
        <sz val="10"/>
        <color theme="1"/>
        <rFont val="Arial Narrow"/>
        <family val="2"/>
        <charset val="238"/>
      </rPr>
      <t>podaljšek vtoka pod robnikom</t>
    </r>
    <r>
      <rPr>
        <sz val="10"/>
        <color theme="1"/>
        <rFont val="Arial Narrow"/>
        <family val="2"/>
        <charset val="238"/>
      </rPr>
      <t xml:space="preserve">)
</t>
    </r>
  </si>
  <si>
    <t xml:space="preserve">Višinsko prilagajanje (do 50 cm) obstoječega jaška komunalne infrastrukture iz cementnega betona, po detajlu iz načrta, krožnega prereza s premerom 60 do 100 cm ali kvadratnega prereza do 100/100 cm
</t>
  </si>
  <si>
    <r>
      <t>Izdelava tankoslojne prečne in ostalih označb na vozišču z enokomponentno</t>
    </r>
    <r>
      <rPr>
        <b/>
        <i/>
        <sz val="10"/>
        <color theme="1"/>
        <rFont val="Arial Narrow"/>
        <family val="2"/>
        <charset val="238"/>
      </rPr>
      <t xml:space="preserve"> rumeno barvo</t>
    </r>
    <r>
      <rPr>
        <sz val="10"/>
        <color theme="1"/>
        <rFont val="Arial Narrow"/>
        <family val="2"/>
        <charset val="238"/>
      </rPr>
      <t xml:space="preserve">, vključno 250 g/m2 posipa z drobci / kroglicami stekla, strojno, debelina plasti suhe snovi 200 µm, </t>
    </r>
    <r>
      <rPr>
        <b/>
        <i/>
        <sz val="10"/>
        <color theme="1"/>
        <rFont val="Arial Narrow"/>
        <family val="2"/>
        <charset val="238"/>
      </rPr>
      <t>površina označbe do 0,5 m2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5335-1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</si>
  <si>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Doplačilo za izdelavo </t>
    </r>
    <r>
      <rPr>
        <b/>
        <i/>
        <sz val="10"/>
        <color theme="1"/>
        <rFont val="Arial Narrow"/>
        <family val="2"/>
        <charset val="238"/>
      </rPr>
      <t xml:space="preserve">prekinjenih </t>
    </r>
    <r>
      <rPr>
        <sz val="10"/>
        <color theme="1"/>
        <rFont val="Arial Narrow"/>
        <family val="2"/>
        <charset val="238"/>
      </rPr>
      <t xml:space="preserve">vzdolžnih označb na vozišču, </t>
    </r>
    <r>
      <rPr>
        <b/>
        <i/>
        <sz val="10"/>
        <color theme="1"/>
        <rFont val="Arial Narrow"/>
        <family val="2"/>
        <charset val="238"/>
      </rPr>
      <t>širina črte 15 cm</t>
    </r>
    <r>
      <rPr>
        <sz val="10"/>
        <color theme="1"/>
        <rFont val="Arial Narrow"/>
        <family val="2"/>
        <charset val="238"/>
      </rPr>
      <t xml:space="preserve">
</t>
    </r>
  </si>
  <si>
    <r>
      <t>Dobava in vgraditev</t>
    </r>
    <r>
      <rPr>
        <b/>
        <i/>
        <sz val="10"/>
        <color theme="1"/>
        <rFont val="Arial Narrow"/>
        <family val="2"/>
        <charset val="238"/>
      </rPr>
      <t xml:space="preserve"> stebrička</t>
    </r>
    <r>
      <rPr>
        <sz val="10"/>
        <color theme="1"/>
        <rFont val="Arial Narrow"/>
        <family val="2"/>
        <charset val="238"/>
      </rPr>
      <t xml:space="preserve"> za prometni znak iz vroče cinkane jeklene cevi s premerom 64 mm, </t>
    </r>
    <r>
      <rPr>
        <b/>
        <i/>
        <sz val="10"/>
        <color theme="1"/>
        <rFont val="Arial Narrow"/>
        <family val="2"/>
        <charset val="238"/>
      </rPr>
      <t>dolge 3500 mm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</si>
  <si>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kos
</t>
    </r>
    <r>
      <rPr>
        <sz val="9"/>
        <color theme="1"/>
        <rFont val="Arial Narrow"/>
        <family val="2"/>
        <charset val="238"/>
      </rPr>
      <t>(ocena)</t>
    </r>
  </si>
  <si>
    <t xml:space="preserve">Dobava in vgraditev inox stebrička
</t>
  </si>
  <si>
    <t xml:space="preserve">Dobava in postavitev žičnate ograje, vključno z izdelavo betonskega temelja za nosilni stebriček žične ograje
</t>
  </si>
  <si>
    <t>64 012</t>
  </si>
  <si>
    <r>
      <t xml:space="preserve">Prestavitev </t>
    </r>
    <r>
      <rPr>
        <b/>
        <sz val="10"/>
        <color theme="1"/>
        <rFont val="Arial Narrow"/>
        <family val="2"/>
        <charset val="238"/>
      </rPr>
      <t>droga javne razsvetljave</t>
    </r>
    <r>
      <rPr>
        <sz val="10"/>
        <color theme="1"/>
        <rFont val="Arial Narrow"/>
        <family val="2"/>
        <charset val="238"/>
      </rPr>
      <t xml:space="preserve">, vključno z </t>
    </r>
    <r>
      <rPr>
        <b/>
        <sz val="10"/>
        <color theme="1"/>
        <rFont val="Arial Narrow"/>
        <family val="2"/>
        <charset val="238"/>
      </rPr>
      <t>izdelavo temelja</t>
    </r>
    <r>
      <rPr>
        <sz val="10"/>
        <color theme="1"/>
        <rFont val="Arial Narrow"/>
        <family val="2"/>
        <charset val="238"/>
      </rPr>
      <t xml:space="preserve"> in </t>
    </r>
    <r>
      <rPr>
        <b/>
        <sz val="10"/>
        <color theme="1"/>
        <rFont val="Arial Narrow"/>
        <family val="2"/>
        <charset val="238"/>
      </rPr>
      <t>montažo svetilke JR</t>
    </r>
    <r>
      <rPr>
        <sz val="10"/>
        <color theme="1"/>
        <rFont val="Arial Narrow"/>
        <family val="2"/>
        <charset val="238"/>
      </rPr>
      <t xml:space="preserve">
</t>
    </r>
  </si>
  <si>
    <r>
      <rPr>
        <b/>
        <sz val="10"/>
        <color theme="1"/>
        <rFont val="Arial Narrow"/>
        <family val="2"/>
        <charset val="238"/>
      </rPr>
      <t>Izdelava inštalacije voda JR :</t>
    </r>
    <r>
      <rPr>
        <sz val="10"/>
        <color theme="1"/>
        <rFont val="Arial Narrow"/>
        <family val="2"/>
        <charset val="238"/>
      </rPr>
      <t xml:space="preserve">
- dobava in polaganje napajalnega kabla;
- dobava in polaganje valjanca FeZn;
- priključitev na obstoječi kabel JR;
- priključitev nove svetilke JR.
</t>
    </r>
    <r>
      <rPr>
        <i/>
        <sz val="10"/>
        <color theme="1"/>
        <rFont val="Arial Narrow"/>
        <family val="2"/>
        <charset val="238"/>
      </rPr>
      <t xml:space="preserve">Vključno z vsem potrebnim inštalacijskim in drobnim materialom.
</t>
    </r>
  </si>
  <si>
    <r>
      <rPr>
        <b/>
        <sz val="10"/>
        <color theme="1"/>
        <rFont val="Arial Narrow"/>
        <family val="2"/>
        <charset val="238"/>
      </rPr>
      <t>Izdelava JR kabelske kanalizacije :</t>
    </r>
    <r>
      <rPr>
        <sz val="10"/>
        <color theme="1"/>
        <rFont val="Arial Narrow"/>
        <family val="2"/>
        <charset val="238"/>
      </rPr>
      <t xml:space="preserve">
- izkop jarka za kabelsko kanalizacijo;
- dobava in vgraditev "Stigmaflex" cevi DN110 na
  10 cm sloj peska (granul. 3-7 mm);
- dobava in polaganje opozorilnega traku;
- zasip z nasipnim materialom in utrjevanje z 
  vibracijsko ploščo (žabico) v slojih po 20-25 cm.
</t>
    </r>
  </si>
  <si>
    <r>
      <t xml:space="preserve">Izdelava obrabne in zaporne plasti bituminizirane zmesi </t>
    </r>
    <r>
      <rPr>
        <b/>
        <sz val="10"/>
        <color theme="1"/>
        <rFont val="Arial Narrow"/>
        <family val="2"/>
        <charset val="238"/>
      </rPr>
      <t>AC 8 surf B 70/100 A5</t>
    </r>
    <r>
      <rPr>
        <sz val="10"/>
        <color theme="1"/>
        <rFont val="Arial Narrow"/>
        <family val="2"/>
        <charset val="238"/>
      </rPr>
      <t xml:space="preserve"> v debelini </t>
    </r>
    <r>
      <rPr>
        <b/>
        <sz val="10"/>
        <color theme="1"/>
        <rFont val="Arial Narrow"/>
        <family val="2"/>
        <charset val="238"/>
      </rPr>
      <t>4,0 cm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 xml:space="preserve"> pločnik in uvozi čez pločnik</t>
    </r>
    <r>
      <rPr>
        <sz val="10"/>
        <color theme="1"/>
        <rFont val="Arial Narrow"/>
        <family val="2"/>
        <charset val="238"/>
      </rPr>
      <t xml:space="preserve"> )
</t>
    </r>
    <r>
      <rPr>
        <i/>
        <sz val="10"/>
        <color theme="1"/>
        <rFont val="Arial Narrow"/>
        <family val="2"/>
        <charset val="238"/>
      </rPr>
      <t>*TOPLI ASFALT 
*Vgradi se lahko do 15% rezkanca pridobljenega iz odpadnega asfalta (Uredba o zelenem javnem naročanju)</t>
    </r>
  </si>
  <si>
    <r>
      <t xml:space="preserve">Izdelava obrabne in zaporne plasti bituminizirane zmesi </t>
    </r>
    <r>
      <rPr>
        <b/>
        <sz val="10"/>
        <color theme="1"/>
        <rFont val="Arial Narrow"/>
        <family val="2"/>
        <charset val="238"/>
      </rPr>
      <t>AC 11 surf B 50/70 A3</t>
    </r>
    <r>
      <rPr>
        <sz val="10"/>
        <color theme="1"/>
        <rFont val="Arial Narrow"/>
        <family val="2"/>
        <charset val="238"/>
      </rPr>
      <t xml:space="preserve"> v debelini </t>
    </r>
    <r>
      <rPr>
        <b/>
        <sz val="10"/>
        <color theme="1"/>
        <rFont val="Arial Narrow"/>
        <family val="2"/>
        <charset val="238"/>
      </rPr>
      <t>4,0 cm</t>
    </r>
    <r>
      <rPr>
        <sz val="10"/>
        <color theme="1"/>
        <rFont val="Arial Narrow"/>
        <family val="2"/>
        <charset val="238"/>
      </rPr>
      <t xml:space="preserve">
</t>
    </r>
    <r>
      <rPr>
        <i/>
        <sz val="10"/>
        <color theme="1"/>
        <rFont val="Arial Narrow"/>
        <family val="2"/>
        <charset val="238"/>
      </rPr>
      <t>( vozišče, prometna grbina in uvozi )
*TOPLI ASFALT 
*Vgradi se lahko do 15% rezkanca pridobljenega iz odpadnega asfalta (Uredba o zelenem javnem naročanju)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</si>
  <si>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Dobava in vgraditev </t>
    </r>
    <r>
      <rPr>
        <b/>
        <sz val="10"/>
        <color theme="1"/>
        <rFont val="Arial Narrow"/>
        <family val="2"/>
        <charset val="238"/>
      </rPr>
      <t>pokrova iz duktilne litine</t>
    </r>
    <r>
      <rPr>
        <sz val="10"/>
        <color theme="1"/>
        <rFont val="Arial Narrow"/>
        <family val="2"/>
        <charset val="238"/>
      </rPr>
      <t xml:space="preserve"> z nosilnostjo </t>
    </r>
    <r>
      <rPr>
        <b/>
        <sz val="10"/>
        <color theme="1"/>
        <rFont val="Arial Narrow"/>
        <family val="2"/>
        <charset val="238"/>
      </rPr>
      <t>250 kN</t>
    </r>
    <r>
      <rPr>
        <sz val="10"/>
        <color theme="1"/>
        <rFont val="Arial Narrow"/>
        <family val="2"/>
        <charset val="238"/>
      </rPr>
      <t xml:space="preserve">, s </t>
    </r>
    <r>
      <rPr>
        <b/>
        <sz val="10"/>
        <color theme="1"/>
        <rFont val="Arial Narrow"/>
        <family val="2"/>
        <charset val="238"/>
      </rPr>
      <t xml:space="preserve">prerezom 500/500 mm </t>
    </r>
    <r>
      <rPr>
        <sz val="10"/>
        <color theme="1"/>
        <rFont val="Arial Narrow"/>
        <family val="2"/>
        <charset val="238"/>
      </rPr>
      <t xml:space="preserve">
( </t>
    </r>
    <r>
      <rPr>
        <i/>
        <sz val="10"/>
        <color theme="1"/>
        <rFont val="Arial Narrow"/>
        <family val="2"/>
        <charset val="238"/>
      </rPr>
      <t xml:space="preserve">vtočni jaški z vtokom pod robnik </t>
    </r>
    <r>
      <rPr>
        <sz val="10"/>
        <color theme="1"/>
        <rFont val="Arial Narrow"/>
        <family val="2"/>
        <charset val="238"/>
      </rPr>
      <t xml:space="preserve">)
</t>
    </r>
  </si>
  <si>
    <r>
      <t xml:space="preserve">Dobava in vgraditev </t>
    </r>
    <r>
      <rPr>
        <b/>
        <i/>
        <sz val="10"/>
        <color theme="1"/>
        <rFont val="Arial Narrow"/>
        <family val="2"/>
        <charset val="238"/>
      </rPr>
      <t>robniške LTŽ rešetke</t>
    </r>
    <r>
      <rPr>
        <sz val="10"/>
        <color theme="1"/>
        <rFont val="Arial Narrow"/>
        <family val="2"/>
        <charset val="238"/>
      </rPr>
      <t xml:space="preserve"> z nosilnostjo 
</t>
    </r>
    <r>
      <rPr>
        <b/>
        <i/>
        <sz val="10"/>
        <color theme="1"/>
        <rFont val="Arial Narrow"/>
        <family val="2"/>
        <charset val="238"/>
      </rPr>
      <t>400 kN</t>
    </r>
    <r>
      <rPr>
        <sz val="10"/>
        <color theme="1"/>
        <rFont val="Arial Narrow"/>
        <family val="2"/>
        <charset val="238"/>
      </rPr>
      <t xml:space="preserve">, s prerezom </t>
    </r>
    <r>
      <rPr>
        <b/>
        <i/>
        <sz val="10"/>
        <color theme="1"/>
        <rFont val="Arial Narrow"/>
        <family val="2"/>
        <charset val="238"/>
      </rPr>
      <t>400/400 mm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vtočni jaški ob vozišču</t>
    </r>
    <r>
      <rPr>
        <sz val="10"/>
        <color theme="1"/>
        <rFont val="Arial Narrow"/>
        <family val="2"/>
        <charset val="238"/>
      </rPr>
      <t xml:space="preserve"> )
</t>
    </r>
  </si>
  <si>
    <t>44 978</t>
  </si>
  <si>
    <r>
      <t xml:space="preserve">Dobava in vgraditev </t>
    </r>
    <r>
      <rPr>
        <b/>
        <i/>
        <sz val="10"/>
        <color theme="1"/>
        <rFont val="Arial Narrow"/>
        <family val="2"/>
        <charset val="238"/>
      </rPr>
      <t>ravne LTŽ rešetke</t>
    </r>
    <r>
      <rPr>
        <sz val="10"/>
        <color theme="1"/>
        <rFont val="Arial Narrow"/>
        <family val="2"/>
        <charset val="238"/>
      </rPr>
      <t xml:space="preserve"> z nosilnostjo </t>
    </r>
    <r>
      <rPr>
        <b/>
        <i/>
        <sz val="10"/>
        <color theme="1"/>
        <rFont val="Arial Narrow"/>
        <family val="2"/>
        <charset val="238"/>
      </rPr>
      <t>400 kN</t>
    </r>
    <r>
      <rPr>
        <sz val="10"/>
        <color theme="1"/>
        <rFont val="Arial Narrow"/>
        <family val="2"/>
        <charset val="238"/>
      </rPr>
      <t xml:space="preserve">, 
s prerezom </t>
    </r>
    <r>
      <rPr>
        <b/>
        <i/>
        <sz val="10"/>
        <color theme="1"/>
        <rFont val="Arial Narrow"/>
        <family val="2"/>
        <charset val="238"/>
      </rPr>
      <t>400/400 mm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vtočni jaški na vozišču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</si>
  <si>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</t>
    </r>
    <r>
      <rPr>
        <b/>
        <sz val="10"/>
        <color theme="1"/>
        <rFont val="Arial Narrow"/>
        <family val="2"/>
        <charset val="238"/>
      </rPr>
      <t>vzdolžne in prečne drenaže</t>
    </r>
    <r>
      <rPr>
        <sz val="10"/>
        <color theme="1"/>
        <rFont val="Arial Narrow"/>
        <family val="2"/>
        <charset val="238"/>
      </rPr>
      <t xml:space="preserve">, globoke </t>
    </r>
    <r>
      <rPr>
        <b/>
        <sz val="10"/>
        <color theme="1"/>
        <rFont val="Arial Narrow"/>
        <family val="2"/>
        <charset val="238"/>
      </rPr>
      <t>do 1,0 m</t>
    </r>
    <r>
      <rPr>
        <sz val="10"/>
        <color theme="1"/>
        <rFont val="Arial Narrow"/>
        <family val="2"/>
        <charset val="238"/>
      </rPr>
      <t xml:space="preserve">, na podložni plasti iz cementnega betona, debeline 10 cm, z </t>
    </r>
    <r>
      <rPr>
        <b/>
        <sz val="10"/>
        <color theme="1"/>
        <rFont val="Arial Narrow"/>
        <family val="2"/>
        <charset val="238"/>
      </rPr>
      <t>gibljivimi plastičnimi cevmi</t>
    </r>
    <r>
      <rPr>
        <sz val="10"/>
        <color theme="1"/>
        <rFont val="Arial Narrow"/>
        <family val="2"/>
        <charset val="238"/>
      </rPr>
      <t xml:space="preserve"> premera </t>
    </r>
    <r>
      <rPr>
        <b/>
        <sz val="10"/>
        <color theme="1"/>
        <rFont val="Arial Narrow"/>
        <family val="2"/>
        <charset val="238"/>
      </rPr>
      <t>DN110 mm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</si>
  <si>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Dobava in vgradnja predfabricirane betonske </t>
    </r>
    <r>
      <rPr>
        <b/>
        <i/>
        <sz val="10"/>
        <color theme="1"/>
        <rFont val="Arial Narrow"/>
        <family val="2"/>
        <charset val="238"/>
      </rPr>
      <t>taktilne čepaste plošče</t>
    </r>
    <r>
      <rPr>
        <sz val="10"/>
        <color theme="1"/>
        <rFont val="Arial Narrow"/>
        <family val="2"/>
        <charset val="238"/>
      </rPr>
      <t xml:space="preserve"> dim.: </t>
    </r>
    <r>
      <rPr>
        <b/>
        <i/>
        <sz val="10"/>
        <color theme="1"/>
        <rFont val="Arial Narrow"/>
        <family val="2"/>
        <charset val="238"/>
      </rPr>
      <t xml:space="preserve">30 cm x 30 cm  </t>
    </r>
    <r>
      <rPr>
        <i/>
        <sz val="10"/>
        <color theme="1"/>
        <rFont val="Arial Narrow"/>
        <family val="2"/>
        <charset val="238"/>
      </rPr>
      <t>( prehodi za pešce )</t>
    </r>
    <r>
      <rPr>
        <sz val="10"/>
        <color theme="1"/>
        <rFont val="Arial Narrow"/>
        <family val="2"/>
        <charset val="238"/>
      </rPr>
      <t xml:space="preserve">
</t>
    </r>
  </si>
  <si>
    <t>34 921</t>
  </si>
  <si>
    <r>
      <t xml:space="preserve">Dobava in pritrditev </t>
    </r>
    <r>
      <rPr>
        <b/>
        <i/>
        <sz val="10"/>
        <color theme="1"/>
        <rFont val="Arial Narrow"/>
        <family val="2"/>
        <charset val="238"/>
      </rPr>
      <t>STOP</t>
    </r>
    <r>
      <rPr>
        <sz val="10"/>
        <color theme="1"/>
        <rFont val="Arial Narrow"/>
        <family val="2"/>
        <charset val="238"/>
      </rPr>
      <t xml:space="preserve"> prometnega znaka, podloga iz vroče cinkane jeklene pločevine, znak z </t>
    </r>
    <r>
      <rPr>
        <b/>
        <i/>
        <sz val="10"/>
        <color theme="1"/>
        <rFont val="Arial Narrow"/>
        <family val="2"/>
        <charset val="238"/>
      </rPr>
      <t xml:space="preserve">belo/rdečo </t>
    </r>
    <r>
      <rPr>
        <sz val="10"/>
        <color theme="1"/>
        <rFont val="Arial Narrow"/>
        <family val="2"/>
        <charset val="238"/>
      </rPr>
      <t xml:space="preserve">barvo in odsevno folijo </t>
    </r>
    <r>
      <rPr>
        <b/>
        <i/>
        <sz val="10"/>
        <color theme="1"/>
        <rFont val="Arial Narrow"/>
        <family val="2"/>
        <charset val="238"/>
      </rPr>
      <t>RA2</t>
    </r>
    <r>
      <rPr>
        <sz val="10"/>
        <color theme="1"/>
        <rFont val="Arial Narrow"/>
        <family val="2"/>
        <charset val="238"/>
      </rPr>
      <t xml:space="preserve">, </t>
    </r>
    <r>
      <rPr>
        <b/>
        <i/>
        <sz val="10"/>
        <color theme="1"/>
        <rFont val="Arial Narrow"/>
        <family val="2"/>
        <charset val="238"/>
      </rPr>
      <t xml:space="preserve">premera 600 mm  </t>
    </r>
    <r>
      <rPr>
        <sz val="10"/>
        <color theme="1"/>
        <rFont val="Arial Narrow"/>
        <family val="2"/>
        <charset val="238"/>
      </rPr>
      <t xml:space="preserve">( </t>
    </r>
    <r>
      <rPr>
        <i/>
        <sz val="10"/>
        <color theme="1"/>
        <rFont val="Arial Narrow"/>
        <family val="2"/>
        <charset val="238"/>
      </rPr>
      <t>2102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</si>
  <si>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Posnetek </t>
    </r>
    <r>
      <rPr>
        <b/>
        <sz val="10"/>
        <color theme="1"/>
        <rFont val="Arial Narrow"/>
        <family val="2"/>
        <charset val="238"/>
      </rPr>
      <t>višine in položaja točke</t>
    </r>
    <r>
      <rPr>
        <sz val="10"/>
        <color theme="1"/>
        <rFont val="Arial Narrow"/>
        <family val="2"/>
        <charset val="238"/>
      </rPr>
      <t xml:space="preserve"> na terenu/objektu
( </t>
    </r>
    <r>
      <rPr>
        <i/>
        <sz val="10"/>
        <color theme="1"/>
        <rFont val="Arial Narrow"/>
        <family val="2"/>
        <charset val="238"/>
      </rPr>
      <t>zakoličba</t>
    </r>
    <r>
      <rPr>
        <sz val="10"/>
        <color theme="1"/>
        <rFont val="Arial Narrow"/>
        <family val="2"/>
        <charset val="238"/>
      </rPr>
      <t xml:space="preserve"> )
</t>
    </r>
  </si>
  <si>
    <r>
      <t>Nabava, dobava in vgradnja (zabitje)</t>
    </r>
    <r>
      <rPr>
        <b/>
        <i/>
        <sz val="10"/>
        <color theme="1"/>
        <rFont val="Arial Narrow"/>
        <family val="2"/>
        <charset val="238"/>
      </rPr>
      <t xml:space="preserve"> koreninskega količka </t>
    </r>
    <r>
      <rPr>
        <sz val="10"/>
        <color theme="1"/>
        <rFont val="Arial Narrow"/>
        <family val="2"/>
        <charset val="238"/>
      </rPr>
      <t>za pritrditev stebrička za prometni znak skupaj z vsem montažnim materialom (</t>
    </r>
    <r>
      <rPr>
        <i/>
        <sz val="10"/>
        <color theme="1"/>
        <rFont val="Arial Narrow"/>
        <family val="2"/>
        <charset val="238"/>
      </rPr>
      <t>kot npr. Meblo MS10043</t>
    </r>
    <r>
      <rPr>
        <sz val="10"/>
        <color theme="1"/>
        <rFont val="Arial Narrow"/>
        <family val="2"/>
        <charset val="238"/>
      </rPr>
      <t xml:space="preserve">)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</si>
  <si>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zasipa</t>
    </r>
    <r>
      <rPr>
        <sz val="10"/>
        <color theme="1"/>
        <rFont val="Arial Narrow"/>
        <family val="2"/>
        <charset val="238"/>
      </rPr>
      <t xml:space="preserve"> iz zrnate kamnine – 3. kategorije ter zasipavanje kanala skupaj z dobavo in dovozom materiala 0/16 in utrjevanjem z vibracijskim nabijačem v slojih po 20 cm do 95% trdnosti po standardnem Proktorjevem postopku
(</t>
    </r>
    <r>
      <rPr>
        <i/>
        <sz val="10"/>
        <color theme="1"/>
        <rFont val="Arial Narrow"/>
        <family val="2"/>
        <charset val="238"/>
      </rPr>
      <t xml:space="preserve"> zasip revizijskih in vtočnih jaškov ter vgrsajenih cevi meteornega kanala in cevnih navezav vtočnih jaškov</t>
    </r>
    <r>
      <rPr>
        <sz val="10"/>
        <color theme="1"/>
        <rFont val="Arial Narrow"/>
        <family val="2"/>
        <charset val="238"/>
      </rPr>
      <t xml:space="preserve"> )
</t>
    </r>
  </si>
  <si>
    <t xml:space="preserve">Prevoz in odlaganje odpadne zmesi zemljine in kamnine ali asfaltnega rezkanca/drobljenca na deponijo izvajalca v neposredni bližini gradbišča do ponovne vgradnje
</t>
  </si>
  <si>
    <t>79 516</t>
  </si>
  <si>
    <r>
      <t xml:space="preserve">Zaščita oz. prestavitev obstoječega </t>
    </r>
    <r>
      <rPr>
        <b/>
        <i/>
        <sz val="10"/>
        <color theme="1"/>
        <rFont val="Arial Narrow"/>
        <family val="2"/>
        <charset val="238"/>
      </rPr>
      <t>vkopanega voda cestne razsvetljave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izkop voda, prestavitev, zaščitna cev, zasip voda</t>
    </r>
    <r>
      <rPr>
        <sz val="10"/>
        <color theme="1"/>
        <rFont val="Arial Narrow"/>
        <family val="2"/>
        <charset val="238"/>
      </rPr>
      <t xml:space="preserve">) po navodilih upravljalca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</si>
  <si>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geodetskega posnetka izvedenega stanja</t>
    </r>
    <r>
      <rPr>
        <sz val="10"/>
        <color theme="1"/>
        <rFont val="Arial Narrow"/>
        <family val="2"/>
        <charset val="238"/>
      </rPr>
      <t xml:space="preserve"> in projektne dokumentacije - </t>
    </r>
    <r>
      <rPr>
        <b/>
        <i/>
        <sz val="10"/>
        <color theme="1"/>
        <rFont val="Arial Narrow"/>
        <family val="2"/>
        <charset val="238"/>
      </rPr>
      <t xml:space="preserve">projekt izvedenih gradbenih del </t>
    </r>
    <r>
      <rPr>
        <sz val="10"/>
        <color theme="1"/>
        <rFont val="Arial Narrow"/>
        <family val="2"/>
        <charset val="238"/>
      </rPr>
      <t xml:space="preserve">(PID)
</t>
    </r>
  </si>
  <si>
    <r>
      <t xml:space="preserve">Preskus tesnosti cevi premera do </t>
    </r>
    <r>
      <rPr>
        <b/>
        <sz val="10"/>
        <color theme="1"/>
        <rFont val="Arial Narrow"/>
        <family val="2"/>
        <charset val="238"/>
      </rPr>
      <t>DN200</t>
    </r>
    <r>
      <rPr>
        <sz val="10"/>
        <color theme="1"/>
        <rFont val="Arial Narrow"/>
        <family val="2"/>
        <charset val="238"/>
      </rPr>
      <t xml:space="preserve"> mm
</t>
    </r>
    <r>
      <rPr>
        <i/>
        <sz val="10"/>
        <color theme="1"/>
        <rFont val="Arial Narrow"/>
        <family val="2"/>
        <charset val="238"/>
      </rPr>
      <t>*tlačni preizkus vodotesnosti položenih kanalizacijskih cevi po navodilih proizvajalca. Preizkus tesnosti se izvede z zrakom po standardu EN 1610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</si>
  <si>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Pregled vgrajenih cevi s </t>
    </r>
    <r>
      <rPr>
        <b/>
        <i/>
        <sz val="10"/>
        <color theme="1"/>
        <rFont val="Arial Narrow"/>
        <family val="2"/>
        <charset val="238"/>
      </rPr>
      <t xml:space="preserve">TV kamero
</t>
    </r>
    <r>
      <rPr>
        <i/>
        <sz val="10"/>
        <color theme="1"/>
        <rFont val="Arial Narrow"/>
        <family val="2"/>
        <charset val="238"/>
      </rPr>
      <t>*snemanje kanala po standardu SIST EN 13508-2:2003 in skladno z nemškimi smernicami ATV-M 143-2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</si>
  <si>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</t>
    </r>
    <r>
      <rPr>
        <b/>
        <i/>
        <sz val="10"/>
        <rFont val="Arial Narrow"/>
        <family val="2"/>
        <charset val="238"/>
      </rPr>
      <t xml:space="preserve">novega vpadnika </t>
    </r>
    <r>
      <rPr>
        <sz val="10"/>
        <rFont val="Arial Narrow"/>
        <family val="2"/>
        <charset val="238"/>
      </rPr>
      <t xml:space="preserve">ali </t>
    </r>
    <r>
      <rPr>
        <b/>
        <i/>
        <sz val="10"/>
        <rFont val="Arial Narrow"/>
        <family val="2"/>
        <charset val="238"/>
      </rPr>
      <t>novega direktnega priključka</t>
    </r>
    <r>
      <rPr>
        <sz val="10"/>
        <rFont val="Arial Narrow"/>
        <family val="2"/>
        <charset val="238"/>
      </rPr>
      <t xml:space="preserve"> cevi s priklopom na glavni kanal
</t>
    </r>
  </si>
  <si>
    <t>1907-21</t>
  </si>
  <si>
    <r>
      <t>Ureditev cest '</t>
    </r>
    <r>
      <rPr>
        <b/>
        <sz val="12"/>
        <color theme="1"/>
        <rFont val="Arial Narrow"/>
        <family val="2"/>
        <charset val="238"/>
      </rPr>
      <t>C3</t>
    </r>
    <r>
      <rPr>
        <sz val="12"/>
        <color theme="1"/>
        <rFont val="Arial Narrow"/>
        <family val="2"/>
        <charset val="238"/>
      </rPr>
      <t xml:space="preserve">, </t>
    </r>
    <r>
      <rPr>
        <b/>
        <sz val="12"/>
        <color theme="1"/>
        <rFont val="Arial Narrow"/>
        <family val="2"/>
        <charset val="238"/>
      </rPr>
      <t>C4</t>
    </r>
    <r>
      <rPr>
        <sz val="12"/>
        <color theme="1"/>
        <rFont val="Arial Narrow"/>
        <family val="2"/>
        <charset val="238"/>
      </rPr>
      <t xml:space="preserve">, </t>
    </r>
    <r>
      <rPr>
        <b/>
        <sz val="12"/>
        <color theme="1"/>
        <rFont val="Arial Narrow"/>
        <family val="2"/>
        <charset val="238"/>
      </rPr>
      <t>C6</t>
    </r>
    <r>
      <rPr>
        <sz val="12"/>
        <color theme="1"/>
        <rFont val="Arial Narrow"/>
        <family val="2"/>
        <charset val="238"/>
      </rPr>
      <t xml:space="preserve">' in komunalne infrastrukture v območju </t>
    </r>
    <r>
      <rPr>
        <b/>
        <sz val="12"/>
        <color theme="1"/>
        <rFont val="Arial Narrow"/>
        <family val="2"/>
        <charset val="238"/>
      </rPr>
      <t>OPPN: 
173 - Parmova ulica</t>
    </r>
  </si>
  <si>
    <r>
      <t>Cesta C6</t>
    </r>
    <r>
      <rPr>
        <sz val="14"/>
        <rFont val="Arial Narrow"/>
        <family val="2"/>
        <charset val="238"/>
      </rPr>
      <t xml:space="preserve"> - od </t>
    </r>
    <r>
      <rPr>
        <b/>
        <sz val="14"/>
        <rFont val="Arial Narrow"/>
        <family val="2"/>
        <charset val="238"/>
      </rPr>
      <t>A1</t>
    </r>
    <r>
      <rPr>
        <sz val="14"/>
        <rFont val="Arial Narrow"/>
        <family val="2"/>
        <charset val="238"/>
      </rPr>
      <t xml:space="preserve"> do </t>
    </r>
    <r>
      <rPr>
        <b/>
        <sz val="14"/>
        <rFont val="Arial Narrow"/>
        <family val="2"/>
        <charset val="238"/>
      </rPr>
      <t>A22</t>
    </r>
  </si>
  <si>
    <t xml:space="preserve">Odstranitev panja s premerom 11 do 30 cm z odvozom na deponijo na razdaljo nad 1000 m
</t>
  </si>
  <si>
    <r>
      <t>Organizacija gradbišča - postavitev začasnih objektov
*</t>
    </r>
    <r>
      <rPr>
        <i/>
        <sz val="10"/>
        <color theme="1"/>
        <rFont val="Arial Narrow"/>
        <family val="2"/>
        <charset val="238"/>
      </rPr>
      <t>pisarniški prostori (kontejner), WC</t>
    </r>
    <r>
      <rPr>
        <sz val="10"/>
        <color theme="1"/>
        <rFont val="Arial Narrow"/>
        <family val="2"/>
        <charset val="238"/>
      </rPr>
      <t xml:space="preserve">
</t>
    </r>
  </si>
  <si>
    <t>kom</t>
  </si>
  <si>
    <r>
      <t>Porušitev in odstranitev elementa (temelj, stena, plošča) iz cementnega betona (</t>
    </r>
    <r>
      <rPr>
        <i/>
        <sz val="10"/>
        <color theme="1"/>
        <rFont val="Arial Narrow"/>
        <family val="2"/>
        <charset val="238"/>
      </rPr>
      <t>v območju med A14 in A15</t>
    </r>
    <r>
      <rPr>
        <sz val="10"/>
        <color theme="1"/>
        <rFont val="Arial Narrow"/>
        <family val="2"/>
        <charset val="238"/>
      </rPr>
      <t xml:space="preserve">)
</t>
    </r>
  </si>
  <si>
    <t>12 499</t>
  </si>
  <si>
    <r>
      <t>Porušitev in odstranitev</t>
    </r>
    <r>
      <rPr>
        <b/>
        <i/>
        <sz val="10"/>
        <color theme="1"/>
        <rFont val="Arial Narrow"/>
        <family val="2"/>
        <charset val="238"/>
      </rPr>
      <t xml:space="preserve"> jeklenega nadstreška nad parkiriščem</t>
    </r>
    <r>
      <rPr>
        <sz val="10"/>
        <color theme="1"/>
        <rFont val="Arial Narrow"/>
        <family val="2"/>
        <charset val="238"/>
      </rPr>
      <t xml:space="preserve">, visokega do </t>
    </r>
    <r>
      <rPr>
        <b/>
        <i/>
        <sz val="10"/>
        <color theme="1"/>
        <rFont val="Arial Narrow"/>
        <family val="2"/>
        <charset val="238"/>
      </rPr>
      <t>5 m</t>
    </r>
    <r>
      <rPr>
        <sz val="10"/>
        <color theme="1"/>
        <rFont val="Arial Narrow"/>
        <family val="2"/>
        <charset val="238"/>
      </rPr>
      <t xml:space="preserve">, vključno s porušitvijo temeljev nosilnih stebrov nadstreška, odvozom na deponijo in plačilom takse
- </t>
    </r>
    <r>
      <rPr>
        <i/>
        <sz val="10"/>
        <color theme="1"/>
        <rFont val="Arial Narrow"/>
        <family val="2"/>
        <charset val="238"/>
      </rPr>
      <t>nadstrešek ob železniškem muzeju s tlorisno površino 
  cca. 55 m2  (v območju med A8 in A11)</t>
    </r>
  </si>
  <si>
    <r>
      <t xml:space="preserve">Porušitev in odstranitev </t>
    </r>
    <r>
      <rPr>
        <b/>
        <i/>
        <sz val="10"/>
        <color theme="1"/>
        <rFont val="Arial Narrow"/>
        <family val="2"/>
        <charset val="238"/>
      </rPr>
      <t>zgradbe - zidane iz opeke</t>
    </r>
    <r>
      <rPr>
        <sz val="10"/>
        <color theme="1"/>
        <rFont val="Arial Narrow"/>
        <family val="2"/>
        <charset val="238"/>
      </rPr>
      <t xml:space="preserve">, visoke do 
</t>
    </r>
    <r>
      <rPr>
        <b/>
        <i/>
        <sz val="10"/>
        <color theme="1"/>
        <rFont val="Arial Narrow"/>
        <family val="2"/>
        <charset val="238"/>
      </rPr>
      <t>5 m</t>
    </r>
    <r>
      <rPr>
        <sz val="10"/>
        <color theme="1"/>
        <rFont val="Arial Narrow"/>
        <family val="2"/>
        <charset val="238"/>
      </rPr>
      <t xml:space="preserve">, vključno s porušitvijo temeljev/temeljne plošče in odvozom porušitvenega materiala na deponijo ter plačilom takse
- </t>
    </r>
    <r>
      <rPr>
        <i/>
        <sz val="10"/>
        <color theme="1"/>
        <rFont val="Arial Narrow"/>
        <family val="2"/>
        <charset val="238"/>
      </rPr>
      <t>zgradba (garaža) ob železniškem muzeju s tlorisno površino 
  cca. 55 m2  (v območju med A7 in A8)</t>
    </r>
    <r>
      <rPr>
        <sz val="10"/>
        <color theme="1"/>
        <rFont val="Arial Narrow"/>
        <family val="2"/>
        <charset val="238"/>
      </rPr>
      <t xml:space="preserve">
</t>
    </r>
  </si>
  <si>
    <r>
      <t>Porušitev in odstranitev</t>
    </r>
    <r>
      <rPr>
        <b/>
        <i/>
        <sz val="10"/>
        <rFont val="Arial Narrow"/>
        <family val="2"/>
        <charset val="238"/>
      </rPr>
      <t xml:space="preserve"> jeklenega nadstreška na uvozu z zapornicami</t>
    </r>
    <r>
      <rPr>
        <sz val="10"/>
        <rFont val="Arial Narrow"/>
        <family val="2"/>
        <charset val="238"/>
      </rPr>
      <t xml:space="preserve">, visokega do </t>
    </r>
    <r>
      <rPr>
        <b/>
        <i/>
        <sz val="10"/>
        <rFont val="Arial Narrow"/>
        <family val="2"/>
        <charset val="238"/>
      </rPr>
      <t>5 m</t>
    </r>
    <r>
      <rPr>
        <sz val="10"/>
        <rFont val="Arial Narrow"/>
        <family val="2"/>
        <charset val="238"/>
      </rPr>
      <t xml:space="preserve">, vključno z odstranitvijo elektronskih zapornic (2 kom) ter dovodnih NN elektro kablov in cevi, porušitvijo temeljev nosilnih stebrov nadstreška ter deponiranjem do ponovne vgradnje
- </t>
    </r>
    <r>
      <rPr>
        <i/>
        <sz val="10"/>
        <rFont val="Arial Narrow"/>
        <family val="2"/>
        <charset val="238"/>
      </rPr>
      <t xml:space="preserve">nadstrešek na uvozu v železniški muzej s tlorisno površino 
  cca. 15 m2  (v območju med A11 in A12)
</t>
    </r>
  </si>
  <si>
    <t>Demontaža in odstranitev prometnega znaka na enem podstavku</t>
  </si>
  <si>
    <r>
      <t>Organizacija gradbišča - odstranitev začasnih objektov
*</t>
    </r>
    <r>
      <rPr>
        <i/>
        <sz val="10"/>
        <color theme="1"/>
        <rFont val="Arial Narrow"/>
        <family val="2"/>
        <charset val="238"/>
      </rPr>
      <t>pisarniški prostori (kontejner), WC</t>
    </r>
    <r>
      <rPr>
        <sz val="10"/>
        <color theme="1"/>
        <rFont val="Arial Narrow"/>
        <family val="2"/>
        <charset val="238"/>
      </rPr>
      <t xml:space="preserve">
</t>
    </r>
  </si>
  <si>
    <t xml:space="preserve">Pripravljalna dela (gradbiščna tabla, …)
</t>
  </si>
  <si>
    <r>
      <t xml:space="preserve">Izdelava nosilne plasti bituminizirane zmesi </t>
    </r>
    <r>
      <rPr>
        <b/>
        <sz val="10"/>
        <color theme="1"/>
        <rFont val="Arial Narrow"/>
        <family val="2"/>
        <charset val="238"/>
      </rPr>
      <t xml:space="preserve">AC 22 base B 50/70 A3 </t>
    </r>
    <r>
      <rPr>
        <sz val="10"/>
        <color theme="1"/>
        <rFont val="Arial Narrow"/>
        <family val="2"/>
        <charset val="238"/>
      </rPr>
      <t xml:space="preserve">v debelini </t>
    </r>
    <r>
      <rPr>
        <b/>
        <sz val="10"/>
        <color theme="1"/>
        <rFont val="Arial Narrow"/>
        <family val="2"/>
        <charset val="238"/>
      </rPr>
      <t>6 cm</t>
    </r>
    <r>
      <rPr>
        <sz val="10"/>
        <color theme="1"/>
        <rFont val="Arial Narrow"/>
        <family val="2"/>
        <charset val="238"/>
      </rPr>
      <t xml:space="preserve"> </t>
    </r>
    <r>
      <rPr>
        <i/>
        <sz val="10"/>
        <color theme="1"/>
        <rFont val="Arial Narrow"/>
        <family val="2"/>
        <charset val="238"/>
      </rPr>
      <t>(vozišče, prometna grbina, uvozi in uvozi čez pločnik)
*TOPLI ASFALT 
*Vgradi se lahko do 15% rezkanca pridobljenega iz odpadnega asfalta (Uredba o zelenem javnem naročanju)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</si>
  <si>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obrobe iz malih tlakovcev iz naravnega kamna velikosti 10cm / 10cm / 10cm  ( </t>
    </r>
    <r>
      <rPr>
        <i/>
        <sz val="10"/>
        <color theme="1"/>
        <rFont val="Arial Narrow"/>
        <family val="2"/>
        <charset val="238"/>
      </rPr>
      <t>granitne kocke</t>
    </r>
    <r>
      <rPr>
        <sz val="10"/>
        <color theme="1"/>
        <rFont val="Arial Narrow"/>
        <family val="2"/>
        <charset val="238"/>
      </rPr>
      <t xml:space="preserve"> )
</t>
    </r>
  </si>
  <si>
    <t>Široki izkop vezljive zemljine – 3. kategorije – strojno z nakladanjem</t>
  </si>
  <si>
    <t xml:space="preserve">Izdelava izravnalne plasti iz drobljenca v povprečni deb. do 5 cm
</t>
  </si>
  <si>
    <r>
      <t xml:space="preserve">Izdelava nevezane nosilne plasti enakomerno zrnatega drobljenca iz kamnine (tampon):
- v debelini 20 cm ( </t>
    </r>
    <r>
      <rPr>
        <i/>
        <sz val="10"/>
        <rFont val="Arial Narrow"/>
        <family val="2"/>
        <charset val="238"/>
      </rPr>
      <t>pločnik</t>
    </r>
    <r>
      <rPr>
        <sz val="10"/>
        <rFont val="Arial Narrow"/>
        <family val="2"/>
        <charset val="238"/>
      </rPr>
      <t xml:space="preserve"> );
- v debelini 25 cm  ( </t>
    </r>
    <r>
      <rPr>
        <i/>
        <sz val="10"/>
        <rFont val="Arial Narrow"/>
        <family val="2"/>
        <charset val="238"/>
      </rPr>
      <t>vozišče</t>
    </r>
    <r>
      <rPr>
        <sz val="10"/>
        <rFont val="Arial Narrow"/>
        <family val="2"/>
        <charset val="238"/>
      </rPr>
      <t xml:space="preserve"> ).
</t>
    </r>
  </si>
  <si>
    <r>
      <t xml:space="preserve">Izdelava posteljice v debelini plasti do 40 cm iz zrnate kamnine – 3. kategorije (greda):
- v debelini 30 cm ( </t>
    </r>
    <r>
      <rPr>
        <i/>
        <sz val="10"/>
        <color theme="1"/>
        <rFont val="Arial Narrow"/>
        <family val="2"/>
        <charset val="238"/>
      </rPr>
      <t>pločnik</t>
    </r>
    <r>
      <rPr>
        <sz val="10"/>
        <color theme="1"/>
        <rFont val="Arial Narrow"/>
        <family val="2"/>
        <charset val="238"/>
      </rPr>
      <t xml:space="preserve"> );
- v debelini 40 cm  ( </t>
    </r>
    <r>
      <rPr>
        <i/>
        <sz val="10"/>
        <color theme="1"/>
        <rFont val="Arial Narrow"/>
        <family val="2"/>
        <charset val="238"/>
      </rPr>
      <t>vozišče</t>
    </r>
    <r>
      <rPr>
        <sz val="10"/>
        <color theme="1"/>
        <rFont val="Arial Narrow"/>
        <family val="2"/>
        <charset val="238"/>
      </rPr>
      <t xml:space="preserve"> ).
</t>
    </r>
  </si>
  <si>
    <t xml:space="preserve">Izdelava nasipa iz zrnate kamnine - 3. kategorije, vključno z  dobavo iz kamnoloma/deponije
</t>
  </si>
  <si>
    <r>
      <t xml:space="preserve">Izdelava kanalizacije iz cevi iz polivinilklorida, vključno s podložno plastjo iz </t>
    </r>
    <r>
      <rPr>
        <b/>
        <sz val="10"/>
        <color theme="1"/>
        <rFont val="Arial Narrow"/>
        <family val="2"/>
        <charset val="238"/>
      </rPr>
      <t>cementnega betona</t>
    </r>
    <r>
      <rPr>
        <sz val="10"/>
        <color theme="1"/>
        <rFont val="Arial Narrow"/>
        <family val="2"/>
        <charset val="238"/>
      </rPr>
      <t xml:space="preserve">, premera </t>
    </r>
    <r>
      <rPr>
        <b/>
        <sz val="10"/>
        <color theme="1"/>
        <rFont val="Arial Narrow"/>
        <family val="2"/>
        <charset val="238"/>
      </rPr>
      <t>DN200</t>
    </r>
    <r>
      <rPr>
        <sz val="10"/>
        <color theme="1"/>
        <rFont val="Arial Narrow"/>
        <family val="2"/>
        <charset val="238"/>
      </rPr>
      <t xml:space="preserve"> mm, 
v globini do 1,0 m
</t>
    </r>
    <r>
      <rPr>
        <i/>
        <sz val="10"/>
        <color theme="1"/>
        <rFont val="Arial Narrow"/>
        <family val="2"/>
        <charset val="238"/>
      </rPr>
      <t>(Izdelava navezave vtočnih jaškov na glavni kanal-pod voziščem)</t>
    </r>
  </si>
  <si>
    <r>
      <rPr>
        <b/>
        <sz val="10"/>
        <color theme="1"/>
        <rFont val="Arial Narrow"/>
        <family val="2"/>
        <charset val="238"/>
      </rPr>
      <t>Obbetoniranje</t>
    </r>
    <r>
      <rPr>
        <sz val="10"/>
        <color theme="1"/>
        <rFont val="Arial Narrow"/>
        <family val="2"/>
        <charset val="238"/>
      </rPr>
      <t xml:space="preserve"> cevi za kanalizacijo s cementnim betonom C 8/10, po detajlu iz načrta, premera do </t>
    </r>
    <r>
      <rPr>
        <b/>
        <sz val="10"/>
        <color theme="1"/>
        <rFont val="Arial Narrow"/>
        <family val="2"/>
        <charset val="238"/>
      </rPr>
      <t>DN200</t>
    </r>
    <r>
      <rPr>
        <sz val="10"/>
        <color theme="1"/>
        <rFont val="Arial Narrow"/>
        <family val="2"/>
        <charset val="238"/>
      </rPr>
      <t xml:space="preserve"> mm
</t>
    </r>
    <r>
      <rPr>
        <i/>
        <sz val="10"/>
        <color theme="1"/>
        <rFont val="Arial Narrow"/>
        <family val="2"/>
        <charset val="238"/>
      </rPr>
      <t>(Izdelava navezave vtočnih jaškov na glavni kanal-pod voziščem)</t>
    </r>
  </si>
  <si>
    <r>
      <t xml:space="preserve">Izdelava priklopa </t>
    </r>
    <r>
      <rPr>
        <b/>
        <i/>
        <sz val="10"/>
        <rFont val="Arial Narrow"/>
        <family val="2"/>
        <charset val="238"/>
      </rPr>
      <t xml:space="preserve">vtočnega jaška </t>
    </r>
    <r>
      <rPr>
        <sz val="10"/>
        <rFont val="Arial Narrow"/>
        <family val="2"/>
        <charset val="238"/>
      </rPr>
      <t xml:space="preserve">na predviden </t>
    </r>
    <r>
      <rPr>
        <b/>
        <i/>
        <sz val="10"/>
        <rFont val="Arial Narrow"/>
        <family val="2"/>
        <charset val="238"/>
      </rPr>
      <t>revizijski jašek</t>
    </r>
    <r>
      <rPr>
        <sz val="10"/>
        <rFont val="Arial Narrow"/>
        <family val="2"/>
        <charset val="238"/>
      </rPr>
      <t xml:space="preserve">, vključno z vrtanjem odprtin in vsem inštalacijskim materialom in tesnili za priklop
</t>
    </r>
  </si>
  <si>
    <r>
      <t xml:space="preserve">Izdelava jaška iz </t>
    </r>
    <r>
      <rPr>
        <b/>
        <sz val="10"/>
        <rFont val="Arial Narrow"/>
        <family val="2"/>
        <charset val="238"/>
      </rPr>
      <t>polietilena</t>
    </r>
    <r>
      <rPr>
        <sz val="10"/>
        <rFont val="Arial Narrow"/>
        <family val="2"/>
        <charset val="238"/>
      </rPr>
      <t xml:space="preserve">, krožnega prereza s </t>
    </r>
    <r>
      <rPr>
        <b/>
        <sz val="10"/>
        <rFont val="Arial Narrow"/>
        <family val="2"/>
        <charset val="238"/>
      </rPr>
      <t>premerom 50 cm</t>
    </r>
    <r>
      <rPr>
        <sz val="10"/>
        <rFont val="Arial Narrow"/>
        <family val="2"/>
        <charset val="238"/>
      </rPr>
      <t xml:space="preserve">, globokega </t>
    </r>
    <r>
      <rPr>
        <b/>
        <sz val="10"/>
        <rFont val="Arial Narrow"/>
        <family val="2"/>
        <charset val="238"/>
      </rPr>
      <t>1,5 do 2,0 m</t>
    </r>
    <r>
      <rPr>
        <sz val="10"/>
        <rFont val="Arial Narrow"/>
        <family val="2"/>
        <charset val="238"/>
      </rPr>
      <t>, vključno z vrtanjem odprtin in izdelavo AB venca
*</t>
    </r>
    <r>
      <rPr>
        <i/>
        <sz val="10"/>
        <rFont val="Arial Narrow"/>
        <family val="2"/>
        <charset val="238"/>
      </rPr>
      <t>vtočni jašek (požiralnik) s peskolovom</t>
    </r>
    <r>
      <rPr>
        <sz val="10"/>
        <rFont val="Arial Narrow"/>
        <family val="2"/>
        <charset val="238"/>
      </rPr>
      <t xml:space="preserve">
</t>
    </r>
  </si>
  <si>
    <t>Višinsko prilagajanje kap obstoječe komunalne infrastrukture</t>
  </si>
  <si>
    <r>
      <t>Izdelava tankoslojne vzdolžne označbe na vozišču z enokomponentno</t>
    </r>
    <r>
      <rPr>
        <b/>
        <i/>
        <sz val="10"/>
        <color theme="1"/>
        <rFont val="Arial Narrow"/>
        <family val="2"/>
        <charset val="238"/>
      </rPr>
      <t xml:space="preserve"> belo barvo</t>
    </r>
    <r>
      <rPr>
        <sz val="10"/>
        <color theme="1"/>
        <rFont val="Arial Narrow"/>
        <family val="2"/>
        <charset val="238"/>
      </rPr>
      <t xml:space="preserve">, vključno 250 g/m2 posipa z drobci / kroglicami stekla, strojno, debelina plasti suhe snovi 200 µm, </t>
    </r>
    <r>
      <rPr>
        <b/>
        <i/>
        <sz val="10"/>
        <color theme="1"/>
        <rFont val="Arial Narrow"/>
        <family val="2"/>
        <charset val="238"/>
      </rPr>
      <t>širina črte 12 cm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5111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</si>
  <si>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tankoslojne vzdolžne označbe na vozišču z enokomponentno </t>
    </r>
    <r>
      <rPr>
        <b/>
        <i/>
        <sz val="10"/>
        <color theme="1"/>
        <rFont val="Arial Narrow"/>
        <family val="2"/>
        <charset val="238"/>
      </rPr>
      <t>belo barvo</t>
    </r>
    <r>
      <rPr>
        <sz val="10"/>
        <color theme="1"/>
        <rFont val="Arial Narrow"/>
        <family val="2"/>
        <charset val="238"/>
      </rPr>
      <t>, vključno 250 g/m2 posipa z drobci / kroglicami stekla, strojno, debelina plasti suhe snovi 200 µm,</t>
    </r>
    <r>
      <rPr>
        <b/>
        <i/>
        <sz val="10"/>
        <color theme="1"/>
        <rFont val="Arial Narrow"/>
        <family val="2"/>
        <charset val="238"/>
      </rPr>
      <t xml:space="preserve"> širina črte 15 cm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5123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</si>
  <si>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tankoslojne prečne in ostalih označb na vozišču z enokomponentno </t>
    </r>
    <r>
      <rPr>
        <b/>
        <i/>
        <sz val="10"/>
        <color theme="1"/>
        <rFont val="Arial Narrow"/>
        <family val="2"/>
        <charset val="238"/>
      </rPr>
      <t>belo barvo</t>
    </r>
    <r>
      <rPr>
        <sz val="10"/>
        <color theme="1"/>
        <rFont val="Arial Narrow"/>
        <family val="2"/>
        <charset val="238"/>
      </rPr>
      <t>, vključno 250 g/m2 posipa z drobci / kroglicami stekla, strojno, debelina plasti suhe snovi 250 µm,</t>
    </r>
    <r>
      <rPr>
        <b/>
        <i/>
        <sz val="10"/>
        <color theme="1"/>
        <rFont val="Arial Narrow"/>
        <family val="2"/>
        <charset val="238"/>
      </rPr>
      <t xml:space="preserve"> širina črte 50 cm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5211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</si>
  <si>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tankoslojne prečne in ostalih označb na vozišču z enokomponentno </t>
    </r>
    <r>
      <rPr>
        <b/>
        <i/>
        <sz val="10"/>
        <color theme="1"/>
        <rFont val="Arial Narrow"/>
        <family val="2"/>
        <charset val="238"/>
      </rPr>
      <t>belo barvo</t>
    </r>
    <r>
      <rPr>
        <sz val="10"/>
        <color theme="1"/>
        <rFont val="Arial Narrow"/>
        <family val="2"/>
        <charset val="238"/>
      </rPr>
      <t xml:space="preserve">, vključno 250 g/m2 posipa z drobci / kroglicami stekla, strojno, debelina plasti suhe snovi 250 µm, </t>
    </r>
    <r>
      <rPr>
        <b/>
        <i/>
        <sz val="10"/>
        <color theme="1"/>
        <rFont val="Arial Narrow"/>
        <family val="2"/>
        <charset val="238"/>
      </rPr>
      <t>površina označbe</t>
    </r>
    <r>
      <rPr>
        <sz val="10"/>
        <color theme="1"/>
        <rFont val="Arial Narrow"/>
        <family val="2"/>
        <charset val="238"/>
      </rPr>
      <t xml:space="preserve"> </t>
    </r>
    <r>
      <rPr>
        <b/>
        <i/>
        <sz val="10"/>
        <color theme="1"/>
        <rFont val="Arial Narrow"/>
        <family val="2"/>
        <charset val="238"/>
      </rPr>
      <t>0,6 do 1,0 m2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5231-širine 2,0 m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</si>
  <si>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tankoslojne prečne in ostalih označb na vozišču z enokomponentno </t>
    </r>
    <r>
      <rPr>
        <b/>
        <i/>
        <sz val="10"/>
        <color theme="1"/>
        <rFont val="Arial Narrow"/>
        <family val="2"/>
        <charset val="238"/>
      </rPr>
      <t>belo barvo</t>
    </r>
    <r>
      <rPr>
        <sz val="10"/>
        <color theme="1"/>
        <rFont val="Arial Narrow"/>
        <family val="2"/>
        <charset val="238"/>
      </rPr>
      <t xml:space="preserve">, vključno 250 g/m2 posipa z drobci / kroglicami stekla, strojno, debelina plasti suhe snovi 250 µm, </t>
    </r>
    <r>
      <rPr>
        <b/>
        <i/>
        <sz val="10"/>
        <color theme="1"/>
        <rFont val="Arial Narrow"/>
        <family val="2"/>
        <charset val="238"/>
      </rPr>
      <t>površina označbe 1,1 do 1,5 m2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 xml:space="preserve">5231-širine 3,0 m </t>
    </r>
    <r>
      <rPr>
        <sz val="10"/>
        <color theme="1"/>
        <rFont val="Arial Narrow"/>
        <family val="2"/>
        <charset val="238"/>
      </rPr>
      <t xml:space="preserve">)
</t>
    </r>
  </si>
  <si>
    <r>
      <t xml:space="preserve">m1
</t>
    </r>
    <r>
      <rPr>
        <sz val="9"/>
        <color theme="1"/>
        <rFont val="Arial Narrow"/>
        <family val="2"/>
        <charset val="238"/>
      </rPr>
      <t>(ocena)</t>
    </r>
  </si>
  <si>
    <r>
      <t xml:space="preserve">Izdelava tankoslojne prečne in ostalih označb na vozišču z enokomponentno </t>
    </r>
    <r>
      <rPr>
        <b/>
        <i/>
        <sz val="10"/>
        <color theme="1"/>
        <rFont val="Arial Narrow"/>
        <family val="2"/>
        <charset val="238"/>
      </rPr>
      <t>belo barvo</t>
    </r>
    <r>
      <rPr>
        <sz val="10"/>
        <color theme="1"/>
        <rFont val="Arial Narrow"/>
        <family val="2"/>
        <charset val="238"/>
      </rPr>
      <t xml:space="preserve">, vključno 250 g/m2 posipa z drobci / kroglicami stekla, strojno, debelina plasti suhe snovi 250 µm, </t>
    </r>
    <r>
      <rPr>
        <b/>
        <i/>
        <sz val="10"/>
        <color theme="1"/>
        <rFont val="Arial Narrow"/>
        <family val="2"/>
        <charset val="238"/>
      </rPr>
      <t>površina označbe</t>
    </r>
    <r>
      <rPr>
        <sz val="10"/>
        <color theme="1"/>
        <rFont val="Arial Narrow"/>
        <family val="2"/>
        <charset val="238"/>
      </rPr>
      <t xml:space="preserve"> </t>
    </r>
    <r>
      <rPr>
        <b/>
        <i/>
        <sz val="10"/>
        <color theme="1"/>
        <rFont val="Arial Narrow"/>
        <family val="2"/>
        <charset val="238"/>
      </rPr>
      <t xml:space="preserve">nad 1,5 m2  </t>
    </r>
    <r>
      <rPr>
        <sz val="10"/>
        <color theme="1"/>
        <rFont val="Arial Narrow"/>
        <family val="2"/>
        <charset val="238"/>
      </rPr>
      <t xml:space="preserve">( </t>
    </r>
    <r>
      <rPr>
        <i/>
        <sz val="10"/>
        <color theme="1"/>
        <rFont val="Arial Narrow"/>
        <family val="2"/>
        <charset val="238"/>
      </rPr>
      <t>5231-širine 4,0 m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</si>
  <si>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tankoslojne prečne in ostalih označb na vozišču z enokomponentno </t>
    </r>
    <r>
      <rPr>
        <b/>
        <i/>
        <sz val="10"/>
        <color theme="1"/>
        <rFont val="Arial Narrow"/>
        <family val="2"/>
        <charset val="238"/>
      </rPr>
      <t>belo/rdečo barvo</t>
    </r>
    <r>
      <rPr>
        <sz val="10"/>
        <color theme="1"/>
        <rFont val="Arial Narrow"/>
        <family val="2"/>
        <charset val="238"/>
      </rPr>
      <t xml:space="preserve">, vključno 250 g/m2 posipa z drobci / kroglicami stekla, strojno, debelina plasti suhe snovi 250 µm, </t>
    </r>
    <r>
      <rPr>
        <b/>
        <i/>
        <sz val="10"/>
        <color theme="1"/>
        <rFont val="Arial Narrow"/>
        <family val="2"/>
        <charset val="238"/>
      </rPr>
      <t xml:space="preserve">površina označbe nad 1,5 m2
</t>
    </r>
    <r>
      <rPr>
        <sz val="10"/>
        <color theme="1"/>
        <rFont val="Arial Narrow"/>
        <family val="2"/>
        <charset val="238"/>
      </rPr>
      <t xml:space="preserve">( </t>
    </r>
    <r>
      <rPr>
        <i/>
        <sz val="10"/>
        <color theme="1"/>
        <rFont val="Arial Narrow"/>
        <family val="2"/>
        <charset val="238"/>
      </rPr>
      <t>5607-piktogram kolesarja</t>
    </r>
    <r>
      <rPr>
        <sz val="10"/>
        <color theme="1"/>
        <rFont val="Arial Narrow"/>
        <family val="2"/>
        <charset val="238"/>
      </rPr>
      <t xml:space="preserve"> 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</si>
</sst>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32" x14ac:knownFonts="1"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rgb="FF3F3F3F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8"/>
      <color rgb="FFFF0000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i/>
      <sz val="8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8"/>
      <color rgb="FFFF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3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rgb="FF00B050"/>
      <name val="Arial Narrow"/>
      <family val="2"/>
      <charset val="238"/>
    </font>
    <font>
      <b/>
      <sz val="10"/>
      <color rgb="FF92D050"/>
      <name val="Arial Narrow"/>
      <family val="2"/>
      <charset val="238"/>
    </font>
    <font>
      <b/>
      <sz val="10"/>
      <color theme="6" tint="-0.249977111117893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4"/>
      <name val="Arial Narrow"/>
      <family val="2"/>
      <charset val="238"/>
    </font>
    <font>
      <sz val="14"/>
      <name val="Arial Narrow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75">
    <xf numFmtId="0" fontId="0" fillId="0" borderId="0" xfId="0"/>
    <xf numFmtId="0" fontId="2" fillId="0" borderId="0" xfId="0" applyFont="1" applyAlignment="1" applyProtection="1">
      <alignment horizontal="left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horizontal="center" vertical="top" wrapText="1"/>
    </xf>
    <xf numFmtId="0" fontId="2" fillId="0" borderId="0" xfId="0" applyFont="1" applyAlignment="1" applyProtection="1">
      <alignment horizontal="left" vertical="top" wrapText="1"/>
    </xf>
    <xf numFmtId="4" fontId="2" fillId="0" borderId="0" xfId="0" applyNumberFormat="1" applyFont="1" applyAlignment="1" applyProtection="1">
      <alignment horizontal="center" vertical="top" wrapText="1"/>
    </xf>
    <xf numFmtId="0" fontId="2" fillId="0" borderId="0" xfId="0" applyFont="1" applyProtection="1"/>
    <xf numFmtId="0" fontId="2" fillId="0" borderId="0" xfId="0" applyFont="1" applyAlignment="1" applyProtection="1">
      <alignment wrapText="1"/>
    </xf>
    <xf numFmtId="0" fontId="3" fillId="3" borderId="1" xfId="1" applyFont="1" applyFill="1" applyAlignment="1" applyProtection="1">
      <alignment horizontal="center" vertical="center" wrapText="1"/>
    </xf>
    <xf numFmtId="4" fontId="3" fillId="3" borderId="1" xfId="1" applyNumberFormat="1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wrapText="1"/>
    </xf>
    <xf numFmtId="0" fontId="3" fillId="0" borderId="2" xfId="1" applyFont="1" applyFill="1" applyBorder="1" applyAlignment="1" applyProtection="1">
      <alignment horizontal="center" wrapText="1"/>
    </xf>
    <xf numFmtId="0" fontId="3" fillId="0" borderId="2" xfId="1" applyFont="1" applyFill="1" applyBorder="1" applyAlignment="1" applyProtection="1">
      <alignment horizontal="left" wrapText="1"/>
    </xf>
    <xf numFmtId="4" fontId="3" fillId="0" borderId="2" xfId="1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Protection="1"/>
    <xf numFmtId="49" fontId="4" fillId="0" borderId="0" xfId="0" applyNumberFormat="1" applyFont="1" applyAlignment="1" applyProtection="1">
      <alignment horizontal="left" vertical="top" wrapText="1"/>
    </xf>
    <xf numFmtId="4" fontId="5" fillId="0" borderId="0" xfId="0" applyNumberFormat="1" applyFont="1" applyAlignment="1" applyProtection="1">
      <alignment horizontal="center" vertical="top" wrapText="1"/>
    </xf>
    <xf numFmtId="2" fontId="7" fillId="4" borderId="5" xfId="0" applyNumberFormat="1" applyFont="1" applyFill="1" applyBorder="1" applyAlignment="1" applyProtection="1">
      <alignment horizontal="center" wrapText="1"/>
    </xf>
    <xf numFmtId="2" fontId="7" fillId="4" borderId="6" xfId="0" applyNumberFormat="1" applyFont="1" applyFill="1" applyBorder="1" applyAlignment="1" applyProtection="1">
      <alignment horizontal="center" wrapText="1"/>
    </xf>
    <xf numFmtId="49" fontId="2" fillId="0" borderId="3" xfId="0" applyNumberFormat="1" applyFont="1" applyBorder="1" applyAlignment="1" applyProtection="1">
      <alignment vertical="top" wrapText="1"/>
    </xf>
    <xf numFmtId="0" fontId="2" fillId="0" borderId="3" xfId="0" applyFont="1" applyBorder="1" applyAlignment="1" applyProtection="1">
      <alignment horizontal="center" vertical="top" wrapText="1"/>
    </xf>
    <xf numFmtId="0" fontId="2" fillId="0" borderId="3" xfId="0" applyFont="1" applyBorder="1" applyAlignment="1" applyProtection="1">
      <alignment horizontal="left" vertical="top" wrapText="1"/>
    </xf>
    <xf numFmtId="4" fontId="2" fillId="0" borderId="3" xfId="0" applyNumberFormat="1" applyFont="1" applyBorder="1" applyAlignment="1" applyProtection="1">
      <alignment horizontal="center" vertical="top" wrapText="1"/>
    </xf>
    <xf numFmtId="4" fontId="9" fillId="0" borderId="0" xfId="0" applyNumberFormat="1" applyFont="1" applyAlignment="1" applyProtection="1">
      <alignment horizontal="center" vertical="top" wrapText="1"/>
    </xf>
    <xf numFmtId="2" fontId="9" fillId="0" borderId="11" xfId="0" applyNumberFormat="1" applyFont="1" applyBorder="1" applyAlignment="1" applyProtection="1">
      <alignment horizontal="center" wrapText="1"/>
    </xf>
    <xf numFmtId="4" fontId="8" fillId="0" borderId="0" xfId="0" applyNumberFormat="1" applyFont="1" applyAlignment="1" applyProtection="1">
      <alignment horizontal="center" vertical="top" wrapText="1"/>
    </xf>
    <xf numFmtId="2" fontId="11" fillId="0" borderId="0" xfId="0" applyNumberFormat="1" applyFont="1" applyAlignment="1" applyProtection="1">
      <alignment horizontal="center" wrapText="1"/>
    </xf>
    <xf numFmtId="0" fontId="4" fillId="4" borderId="8" xfId="0" applyFont="1" applyFill="1" applyBorder="1" applyAlignment="1" applyProtection="1">
      <alignment horizontal="left" vertical="top" wrapText="1"/>
    </xf>
    <xf numFmtId="4" fontId="2" fillId="4" borderId="9" xfId="0" applyNumberFormat="1" applyFont="1" applyFill="1" applyBorder="1" applyAlignment="1" applyProtection="1">
      <alignment horizontal="center" vertical="top" wrapText="1"/>
    </xf>
    <xf numFmtId="0" fontId="12" fillId="0" borderId="0" xfId="0" applyFont="1" applyFill="1"/>
    <xf numFmtId="0" fontId="13" fillId="0" borderId="0" xfId="0" applyFont="1" applyFill="1"/>
    <xf numFmtId="0" fontId="12" fillId="0" borderId="0" xfId="0" applyFont="1" applyFill="1" applyAlignment="1">
      <alignment vertical="top"/>
    </xf>
    <xf numFmtId="0" fontId="13" fillId="0" borderId="0" xfId="0" applyFont="1" applyFill="1" applyAlignment="1">
      <alignment horizontal="center" wrapText="1"/>
    </xf>
    <xf numFmtId="0" fontId="13" fillId="0" borderId="0" xfId="0" applyFont="1" applyFill="1" applyAlignment="1"/>
    <xf numFmtId="0" fontId="14" fillId="0" borderId="0" xfId="0" applyFont="1" applyFill="1"/>
    <xf numFmtId="0" fontId="15" fillId="0" borderId="0" xfId="0" applyFont="1" applyFill="1"/>
    <xf numFmtId="0" fontId="13" fillId="0" borderId="4" xfId="0" applyFont="1" applyFill="1" applyBorder="1"/>
    <xf numFmtId="0" fontId="13" fillId="0" borderId="5" xfId="0" applyFont="1" applyFill="1" applyBorder="1"/>
    <xf numFmtId="164" fontId="13" fillId="0" borderId="6" xfId="0" applyNumberFormat="1" applyFont="1" applyFill="1" applyBorder="1"/>
    <xf numFmtId="164" fontId="13" fillId="0" borderId="0" xfId="0" applyNumberFormat="1" applyFont="1" applyFill="1"/>
    <xf numFmtId="0" fontId="13" fillId="0" borderId="0" xfId="0" applyFont="1" applyFill="1" applyAlignment="1">
      <alignment horizontal="right"/>
    </xf>
    <xf numFmtId="2" fontId="13" fillId="0" borderId="0" xfId="0" applyNumberFormat="1" applyFont="1" applyFill="1"/>
    <xf numFmtId="0" fontId="15" fillId="0" borderId="4" xfId="0" applyFont="1" applyFill="1" applyBorder="1"/>
    <xf numFmtId="164" fontId="15" fillId="0" borderId="6" xfId="0" applyNumberFormat="1" applyFont="1" applyFill="1" applyBorder="1"/>
    <xf numFmtId="2" fontId="17" fillId="0" borderId="7" xfId="0" applyNumberFormat="1" applyFont="1" applyFill="1" applyBorder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wrapText="1"/>
    </xf>
    <xf numFmtId="0" fontId="3" fillId="3" borderId="1" xfId="1" applyFont="1" applyFill="1" applyAlignment="1">
      <alignment horizontal="center" vertical="center" wrapText="1"/>
    </xf>
    <xf numFmtId="4" fontId="3" fillId="3" borderId="1" xfId="1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3" fillId="0" borderId="2" xfId="1" applyFont="1" applyFill="1" applyBorder="1" applyAlignment="1">
      <alignment horizontal="center" wrapText="1"/>
    </xf>
    <xf numFmtId="0" fontId="3" fillId="0" borderId="2" xfId="1" applyFont="1" applyFill="1" applyBorder="1" applyAlignment="1">
      <alignment horizontal="left" wrapText="1"/>
    </xf>
    <xf numFmtId="4" fontId="3" fillId="0" borderId="2" xfId="1" applyNumberFormat="1" applyFont="1" applyFill="1" applyBorder="1" applyAlignment="1">
      <alignment horizontal="center" vertical="top" wrapText="1"/>
    </xf>
    <xf numFmtId="49" fontId="4" fillId="0" borderId="0" xfId="0" applyNumberFormat="1" applyFont="1" applyAlignment="1">
      <alignment horizontal="left" vertical="top" wrapText="1"/>
    </xf>
    <xf numFmtId="4" fontId="5" fillId="0" borderId="0" xfId="0" applyNumberFormat="1" applyFont="1" applyAlignment="1">
      <alignment horizontal="center" vertical="top" wrapText="1"/>
    </xf>
    <xf numFmtId="2" fontId="7" fillId="4" borderId="5" xfId="0" applyNumberFormat="1" applyFont="1" applyFill="1" applyBorder="1" applyAlignment="1">
      <alignment horizontal="center" wrapText="1"/>
    </xf>
    <xf numFmtId="2" fontId="7" fillId="4" borderId="6" xfId="0" applyNumberFormat="1" applyFont="1" applyFill="1" applyBorder="1" applyAlignment="1">
      <alignment horizontal="center" wrapText="1"/>
    </xf>
    <xf numFmtId="0" fontId="2" fillId="0" borderId="0" xfId="0" applyFont="1"/>
    <xf numFmtId="0" fontId="2" fillId="0" borderId="0" xfId="0" applyFont="1" applyFill="1"/>
    <xf numFmtId="49" fontId="2" fillId="0" borderId="3" xfId="0" applyNumberFormat="1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4" fontId="2" fillId="0" borderId="3" xfId="0" applyNumberFormat="1" applyFont="1" applyBorder="1" applyAlignment="1">
      <alignment horizontal="center" vertical="top" wrapText="1"/>
    </xf>
    <xf numFmtId="0" fontId="19" fillId="0" borderId="3" xfId="0" applyFont="1" applyBorder="1" applyAlignment="1">
      <alignment horizontal="left" vertical="top" wrapText="1"/>
    </xf>
    <xf numFmtId="4" fontId="20" fillId="0" borderId="0" xfId="0" applyNumberFormat="1" applyFont="1" applyAlignment="1">
      <alignment horizontal="center" vertical="top" wrapText="1"/>
    </xf>
    <xf numFmtId="4" fontId="19" fillId="0" borderId="3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4" fillId="4" borderId="8" xfId="0" applyFont="1" applyFill="1" applyBorder="1" applyAlignment="1">
      <alignment horizontal="left" vertical="top" wrapText="1"/>
    </xf>
    <xf numFmtId="4" fontId="2" fillId="4" borderId="9" xfId="0" applyNumberFormat="1" applyFont="1" applyFill="1" applyBorder="1" applyAlignment="1">
      <alignment horizontal="center" vertical="top" wrapText="1"/>
    </xf>
    <xf numFmtId="2" fontId="9" fillId="0" borderId="0" xfId="0" applyNumberFormat="1" applyFont="1" applyAlignment="1">
      <alignment horizontal="center" vertical="top" wrapText="1"/>
    </xf>
    <xf numFmtId="2" fontId="9" fillId="0" borderId="11" xfId="0" applyNumberFormat="1" applyFont="1" applyBorder="1" applyAlignment="1">
      <alignment horizontal="center" wrapText="1"/>
    </xf>
    <xf numFmtId="2" fontId="9" fillId="0" borderId="0" xfId="0" applyNumberFormat="1" applyFont="1" applyAlignment="1">
      <alignment horizontal="center" wrapText="1"/>
    </xf>
    <xf numFmtId="0" fontId="19" fillId="0" borderId="0" xfId="0" applyFont="1" applyAlignment="1">
      <alignment wrapText="1"/>
    </xf>
    <xf numFmtId="49" fontId="19" fillId="0" borderId="3" xfId="0" applyNumberFormat="1" applyFont="1" applyBorder="1" applyAlignment="1">
      <alignment vertical="top" wrapText="1"/>
    </xf>
    <xf numFmtId="0" fontId="19" fillId="0" borderId="3" xfId="0" applyFont="1" applyBorder="1" applyAlignment="1">
      <alignment horizontal="center" vertical="top" wrapText="1"/>
    </xf>
    <xf numFmtId="0" fontId="19" fillId="0" borderId="0" xfId="0" applyFont="1"/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4" fontId="5" fillId="0" borderId="0" xfId="0" applyNumberFormat="1" applyFont="1" applyFill="1" applyAlignment="1">
      <alignment horizontal="center" vertical="top" wrapText="1"/>
    </xf>
    <xf numFmtId="2" fontId="9" fillId="0" borderId="0" xfId="0" applyNumberFormat="1" applyFont="1" applyFill="1" applyAlignment="1">
      <alignment horizontal="center" wrapText="1"/>
    </xf>
    <xf numFmtId="2" fontId="9" fillId="0" borderId="0" xfId="0" applyNumberFormat="1" applyFont="1" applyBorder="1" applyAlignment="1">
      <alignment horizontal="center" wrapText="1"/>
    </xf>
    <xf numFmtId="2" fontId="5" fillId="0" borderId="0" xfId="0" applyNumberFormat="1" applyFont="1" applyAlignment="1">
      <alignment horizontal="center" vertical="top" wrapText="1"/>
    </xf>
    <xf numFmtId="49" fontId="6" fillId="0" borderId="0" xfId="0" applyNumberFormat="1" applyFont="1" applyFill="1" applyBorder="1" applyAlignment="1">
      <alignment horizontal="left" wrapText="1"/>
    </xf>
    <xf numFmtId="2" fontId="7" fillId="0" borderId="0" xfId="0" applyNumberFormat="1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left" vertical="top" wrapText="1"/>
    </xf>
    <xf numFmtId="4" fontId="19" fillId="0" borderId="0" xfId="0" applyNumberFormat="1" applyFont="1" applyAlignment="1">
      <alignment horizontal="center" vertical="top" wrapText="1"/>
    </xf>
    <xf numFmtId="4" fontId="21" fillId="3" borderId="1" xfId="1" applyNumberFormat="1" applyFont="1" applyFill="1" applyAlignment="1">
      <alignment horizontal="center" vertical="center" wrapText="1"/>
    </xf>
    <xf numFmtId="4" fontId="21" fillId="0" borderId="2" xfId="1" applyNumberFormat="1" applyFont="1" applyFill="1" applyBorder="1" applyAlignment="1">
      <alignment horizontal="center" vertical="top" wrapText="1"/>
    </xf>
    <xf numFmtId="4" fontId="19" fillId="4" borderId="9" xfId="0" applyNumberFormat="1" applyFont="1" applyFill="1" applyBorder="1" applyAlignment="1">
      <alignment horizontal="center" vertical="top" wrapText="1"/>
    </xf>
    <xf numFmtId="2" fontId="10" fillId="0" borderId="0" xfId="0" applyNumberFormat="1" applyFont="1" applyAlignment="1">
      <alignment vertical="top"/>
    </xf>
    <xf numFmtId="2" fontId="11" fillId="3" borderId="0" xfId="0" applyNumberFormat="1" applyFont="1" applyFill="1" applyAlignment="1">
      <alignment vertical="center"/>
    </xf>
    <xf numFmtId="2" fontId="10" fillId="0" borderId="0" xfId="0" applyNumberFormat="1" applyFont="1" applyFill="1" applyAlignment="1">
      <alignment vertical="top"/>
    </xf>
    <xf numFmtId="2" fontId="10" fillId="0" borderId="12" xfId="0" applyNumberFormat="1" applyFont="1" applyBorder="1" applyAlignment="1">
      <alignment vertical="top"/>
    </xf>
    <xf numFmtId="2" fontId="11" fillId="3" borderId="12" xfId="0" applyNumberFormat="1" applyFont="1" applyFill="1" applyBorder="1" applyAlignment="1">
      <alignment vertical="center"/>
    </xf>
    <xf numFmtId="2" fontId="10" fillId="0" borderId="12" xfId="0" applyNumberFormat="1" applyFont="1" applyFill="1" applyBorder="1" applyAlignment="1">
      <alignment vertical="top"/>
    </xf>
    <xf numFmtId="2" fontId="22" fillId="11" borderId="12" xfId="0" applyNumberFormat="1" applyFont="1" applyFill="1" applyBorder="1" applyAlignment="1">
      <alignment vertical="top"/>
    </xf>
    <xf numFmtId="2" fontId="11" fillId="11" borderId="12" xfId="0" applyNumberFormat="1" applyFont="1" applyFill="1" applyBorder="1" applyAlignment="1">
      <alignment vertical="top"/>
    </xf>
    <xf numFmtId="2" fontId="22" fillId="6" borderId="12" xfId="0" applyNumberFormat="1" applyFont="1" applyFill="1" applyBorder="1" applyAlignment="1">
      <alignment vertical="top"/>
    </xf>
    <xf numFmtId="2" fontId="10" fillId="8" borderId="12" xfId="0" applyNumberFormat="1" applyFont="1" applyFill="1" applyBorder="1" applyAlignment="1">
      <alignment vertical="top"/>
    </xf>
    <xf numFmtId="2" fontId="10" fillId="9" borderId="12" xfId="0" applyNumberFormat="1" applyFont="1" applyFill="1" applyBorder="1" applyAlignment="1">
      <alignment vertical="top"/>
    </xf>
    <xf numFmtId="2" fontId="10" fillId="0" borderId="0" xfId="0" applyNumberFormat="1" applyFont="1" applyBorder="1" applyAlignment="1">
      <alignment vertical="top"/>
    </xf>
    <xf numFmtId="2" fontId="10" fillId="14" borderId="12" xfId="0" applyNumberFormat="1" applyFont="1" applyFill="1" applyBorder="1" applyAlignment="1">
      <alignment vertical="top"/>
    </xf>
    <xf numFmtId="2" fontId="22" fillId="14" borderId="12" xfId="0" applyNumberFormat="1" applyFont="1" applyFill="1" applyBorder="1" applyAlignment="1">
      <alignment vertical="top"/>
    </xf>
    <xf numFmtId="2" fontId="22" fillId="9" borderId="12" xfId="0" applyNumberFormat="1" applyFont="1" applyFill="1" applyBorder="1" applyAlignment="1">
      <alignment vertical="top"/>
    </xf>
    <xf numFmtId="2" fontId="22" fillId="6" borderId="0" xfId="0" applyNumberFormat="1" applyFont="1" applyFill="1" applyAlignment="1">
      <alignment vertical="top"/>
    </xf>
    <xf numFmtId="2" fontId="22" fillId="9" borderId="0" xfId="0" applyNumberFormat="1" applyFont="1" applyFill="1" applyAlignment="1">
      <alignment vertical="top"/>
    </xf>
    <xf numFmtId="2" fontId="22" fillId="14" borderId="0" xfId="0" applyNumberFormat="1" applyFont="1" applyFill="1" applyAlignment="1">
      <alignment vertical="top"/>
    </xf>
    <xf numFmtId="2" fontId="22" fillId="12" borderId="0" xfId="0" applyNumberFormat="1" applyFont="1" applyFill="1" applyAlignment="1">
      <alignment vertical="top"/>
    </xf>
    <xf numFmtId="2" fontId="10" fillId="11" borderId="0" xfId="0" applyNumberFormat="1" applyFont="1" applyFill="1" applyAlignment="1">
      <alignment vertical="top"/>
    </xf>
    <xf numFmtId="2" fontId="22" fillId="10" borderId="0" xfId="0" applyNumberFormat="1" applyFont="1" applyFill="1" applyAlignment="1">
      <alignment vertical="top"/>
    </xf>
    <xf numFmtId="2" fontId="10" fillId="12" borderId="0" xfId="0" applyNumberFormat="1" applyFont="1" applyFill="1" applyAlignment="1">
      <alignment vertical="top"/>
    </xf>
    <xf numFmtId="2" fontId="10" fillId="6" borderId="0" xfId="0" applyNumberFormat="1" applyFont="1" applyFill="1" applyAlignment="1">
      <alignment vertical="top"/>
    </xf>
    <xf numFmtId="2" fontId="10" fillId="14" borderId="0" xfId="0" applyNumberFormat="1" applyFont="1" applyFill="1" applyAlignment="1">
      <alignment vertical="top"/>
    </xf>
    <xf numFmtId="2" fontId="10" fillId="9" borderId="0" xfId="0" applyNumberFormat="1" applyFont="1" applyFill="1" applyAlignment="1">
      <alignment vertical="top"/>
    </xf>
    <xf numFmtId="2" fontId="10" fillId="5" borderId="0" xfId="0" applyNumberFormat="1" applyFont="1" applyFill="1" applyAlignment="1">
      <alignment vertical="top"/>
    </xf>
    <xf numFmtId="2" fontId="10" fillId="7" borderId="0" xfId="0" applyNumberFormat="1" applyFont="1" applyFill="1" applyAlignment="1">
      <alignment vertical="top"/>
    </xf>
    <xf numFmtId="2" fontId="24" fillId="7" borderId="0" xfId="0" applyNumberFormat="1" applyFont="1" applyFill="1" applyAlignment="1">
      <alignment vertical="top"/>
    </xf>
    <xf numFmtId="2" fontId="24" fillId="6" borderId="0" xfId="0" applyNumberFormat="1" applyFont="1" applyFill="1" applyAlignment="1">
      <alignment vertical="top"/>
    </xf>
    <xf numFmtId="2" fontId="24" fillId="11" borderId="0" xfId="0" applyNumberFormat="1" applyFont="1" applyFill="1" applyAlignment="1">
      <alignment vertical="top"/>
    </xf>
    <xf numFmtId="2" fontId="24" fillId="13" borderId="0" xfId="0" applyNumberFormat="1" applyFont="1" applyFill="1" applyAlignment="1">
      <alignment vertical="top"/>
    </xf>
    <xf numFmtId="2" fontId="23" fillId="11" borderId="0" xfId="0" applyNumberFormat="1" applyFont="1" applyFill="1" applyAlignment="1">
      <alignment vertical="top"/>
    </xf>
    <xf numFmtId="2" fontId="10" fillId="0" borderId="0" xfId="0" applyNumberFormat="1" applyFont="1" applyAlignment="1" applyProtection="1">
      <alignment vertical="top"/>
    </xf>
    <xf numFmtId="2" fontId="11" fillId="3" borderId="0" xfId="0" applyNumberFormat="1" applyFont="1" applyFill="1" applyAlignment="1" applyProtection="1">
      <alignment vertical="center"/>
    </xf>
    <xf numFmtId="2" fontId="10" fillId="0" borderId="0" xfId="0" applyNumberFormat="1" applyFont="1" applyFill="1" applyAlignment="1" applyProtection="1">
      <alignment vertical="top"/>
    </xf>
    <xf numFmtId="2" fontId="10" fillId="7" borderId="0" xfId="0" applyNumberFormat="1" applyFont="1" applyFill="1" applyAlignment="1" applyProtection="1">
      <alignment vertical="top"/>
    </xf>
    <xf numFmtId="2" fontId="23" fillId="5" borderId="0" xfId="0" applyNumberFormat="1" applyFont="1" applyFill="1" applyAlignment="1" applyProtection="1">
      <alignment vertical="top"/>
    </xf>
    <xf numFmtId="2" fontId="22" fillId="6" borderId="0" xfId="0" applyNumberFormat="1" applyFont="1" applyFill="1" applyAlignment="1" applyProtection="1">
      <alignment vertical="top"/>
    </xf>
    <xf numFmtId="2" fontId="22" fillId="11" borderId="0" xfId="0" applyNumberFormat="1" applyFont="1" applyFill="1" applyAlignment="1" applyProtection="1">
      <alignment vertical="top"/>
    </xf>
    <xf numFmtId="2" fontId="23" fillId="6" borderId="0" xfId="0" applyNumberFormat="1" applyFont="1" applyFill="1" applyAlignment="1" applyProtection="1">
      <alignment vertical="top"/>
    </xf>
    <xf numFmtId="2" fontId="11" fillId="11" borderId="0" xfId="0" applyNumberFormat="1" applyFont="1" applyFill="1" applyAlignment="1" applyProtection="1">
      <alignment vertical="top"/>
    </xf>
    <xf numFmtId="2" fontId="11" fillId="6" borderId="0" xfId="0" applyNumberFormat="1" applyFont="1" applyFill="1" applyAlignment="1" applyProtection="1">
      <alignment vertical="top"/>
    </xf>
    <xf numFmtId="2" fontId="10" fillId="11" borderId="0" xfId="0" applyNumberFormat="1" applyFont="1" applyFill="1" applyAlignment="1" applyProtection="1">
      <alignment vertical="top"/>
    </xf>
    <xf numFmtId="2" fontId="9" fillId="0" borderId="0" xfId="0" applyNumberFormat="1" applyFont="1" applyAlignment="1" applyProtection="1">
      <alignment horizontal="center" wrapText="1"/>
    </xf>
    <xf numFmtId="2" fontId="23" fillId="14" borderId="0" xfId="0" applyNumberFormat="1" applyFont="1" applyFill="1" applyAlignment="1" applyProtection="1">
      <alignment vertical="top"/>
    </xf>
    <xf numFmtId="2" fontId="11" fillId="9" borderId="0" xfId="0" applyNumberFormat="1" applyFont="1" applyFill="1" applyAlignment="1" applyProtection="1">
      <alignment vertical="top"/>
    </xf>
    <xf numFmtId="2" fontId="10" fillId="14" borderId="0" xfId="0" applyNumberFormat="1" applyFont="1" applyFill="1" applyAlignment="1" applyProtection="1">
      <alignment vertical="top"/>
    </xf>
    <xf numFmtId="2" fontId="10" fillId="9" borderId="0" xfId="0" applyNumberFormat="1" applyFont="1" applyFill="1" applyAlignment="1" applyProtection="1">
      <alignment vertical="top"/>
    </xf>
    <xf numFmtId="2" fontId="23" fillId="9" borderId="0" xfId="0" applyNumberFormat="1" applyFont="1" applyFill="1" applyAlignment="1" applyProtection="1">
      <alignment vertical="top"/>
    </xf>
    <xf numFmtId="2" fontId="10" fillId="6" borderId="0" xfId="0" applyNumberFormat="1" applyFont="1" applyFill="1" applyAlignment="1" applyProtection="1">
      <alignment vertical="top"/>
    </xf>
    <xf numFmtId="4" fontId="19" fillId="0" borderId="3" xfId="0" applyNumberFormat="1" applyFont="1" applyBorder="1" applyAlignment="1" applyProtection="1">
      <alignment horizontal="center" vertical="top" wrapText="1"/>
    </xf>
    <xf numFmtId="2" fontId="10" fillId="12" borderId="0" xfId="0" applyNumberFormat="1" applyFont="1" applyFill="1" applyAlignment="1" applyProtection="1">
      <alignment vertical="top"/>
    </xf>
    <xf numFmtId="2" fontId="2" fillId="0" borderId="0" xfId="0" applyNumberFormat="1" applyFont="1" applyAlignment="1">
      <alignment vertical="top"/>
    </xf>
    <xf numFmtId="2" fontId="8" fillId="3" borderId="0" xfId="0" applyNumberFormat="1" applyFont="1" applyFill="1" applyAlignment="1">
      <alignment vertical="center"/>
    </xf>
    <xf numFmtId="2" fontId="2" fillId="0" borderId="0" xfId="0" applyNumberFormat="1" applyFont="1" applyFill="1" applyAlignment="1">
      <alignment vertical="top"/>
    </xf>
    <xf numFmtId="0" fontId="19" fillId="0" borderId="3" xfId="0" applyFont="1" applyBorder="1" applyAlignment="1" applyProtection="1">
      <alignment horizontal="left" vertical="top" wrapText="1"/>
    </xf>
    <xf numFmtId="4" fontId="19" fillId="0" borderId="3" xfId="0" applyNumberFormat="1" applyFont="1" applyFill="1" applyBorder="1" applyAlignment="1" applyProtection="1">
      <alignment horizontal="center" vertical="top" wrapText="1"/>
    </xf>
    <xf numFmtId="4" fontId="19" fillId="0" borderId="3" xfId="0" applyNumberFormat="1" applyFont="1" applyFill="1" applyBorder="1" applyAlignment="1">
      <alignment horizontal="center" vertical="top" wrapText="1"/>
    </xf>
    <xf numFmtId="0" fontId="16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26" fillId="0" borderId="0" xfId="0" applyFont="1" applyFill="1" applyAlignment="1">
      <alignment horizontal="left" vertical="top" wrapText="1"/>
    </xf>
    <xf numFmtId="0" fontId="30" fillId="15" borderId="0" xfId="0" applyFont="1" applyFill="1" applyAlignment="1">
      <alignment horizontal="left" vertical="top" wrapText="1"/>
    </xf>
    <xf numFmtId="4" fontId="4" fillId="4" borderId="9" xfId="0" applyNumberFormat="1" applyFont="1" applyFill="1" applyBorder="1" applyAlignment="1" applyProtection="1">
      <alignment horizontal="right" vertical="top" wrapText="1"/>
    </xf>
    <xf numFmtId="4" fontId="4" fillId="4" borderId="10" xfId="0" applyNumberFormat="1" applyFont="1" applyFill="1" applyBorder="1" applyAlignment="1" applyProtection="1">
      <alignment horizontal="right" vertical="top" wrapText="1"/>
    </xf>
    <xf numFmtId="49" fontId="4" fillId="0" borderId="0" xfId="0" applyNumberFormat="1" applyFont="1" applyAlignment="1" applyProtection="1">
      <alignment horizontal="left" vertical="top" wrapText="1"/>
    </xf>
    <xf numFmtId="49" fontId="6" fillId="4" borderId="4" xfId="0" applyNumberFormat="1" applyFont="1" applyFill="1" applyBorder="1" applyAlignment="1" applyProtection="1">
      <alignment horizontal="left" wrapText="1"/>
    </xf>
    <xf numFmtId="49" fontId="6" fillId="4" borderId="5" xfId="0" applyNumberFormat="1" applyFont="1" applyFill="1" applyBorder="1" applyAlignment="1" applyProtection="1">
      <alignment horizontal="left" wrapText="1"/>
    </xf>
    <xf numFmtId="49" fontId="10" fillId="0" borderId="11" xfId="0" applyNumberFormat="1" applyFont="1" applyBorder="1" applyAlignment="1" applyProtection="1">
      <alignment horizontal="left" wrapText="1"/>
    </xf>
    <xf numFmtId="49" fontId="10" fillId="0" borderId="0" xfId="0" applyNumberFormat="1" applyFont="1" applyAlignment="1" applyProtection="1">
      <alignment horizontal="left" wrapText="1"/>
    </xf>
    <xf numFmtId="49" fontId="4" fillId="0" borderId="0" xfId="0" applyNumberFormat="1" applyFont="1" applyAlignment="1">
      <alignment horizontal="left" vertical="top" wrapText="1"/>
    </xf>
    <xf numFmtId="49" fontId="6" fillId="4" borderId="4" xfId="0" applyNumberFormat="1" applyFont="1" applyFill="1" applyBorder="1" applyAlignment="1">
      <alignment horizontal="left" wrapText="1"/>
    </xf>
    <xf numFmtId="49" fontId="6" fillId="4" borderId="5" xfId="0" applyNumberFormat="1" applyFont="1" applyFill="1" applyBorder="1" applyAlignment="1">
      <alignment horizontal="left" wrapText="1"/>
    </xf>
    <xf numFmtId="4" fontId="4" fillId="4" borderId="9" xfId="0" applyNumberFormat="1" applyFont="1" applyFill="1" applyBorder="1" applyAlignment="1">
      <alignment horizontal="right" vertical="top" wrapText="1"/>
    </xf>
    <xf numFmtId="4" fontId="4" fillId="4" borderId="10" xfId="0" applyNumberFormat="1" applyFont="1" applyFill="1" applyBorder="1" applyAlignment="1">
      <alignment horizontal="right" vertical="top" wrapText="1"/>
    </xf>
    <xf numFmtId="49" fontId="10" fillId="0" borderId="0" xfId="0" applyNumberFormat="1" applyFont="1" applyFill="1" applyAlignment="1">
      <alignment horizontal="left" wrapText="1"/>
    </xf>
    <xf numFmtId="49" fontId="10" fillId="0" borderId="11" xfId="0" applyNumberFormat="1" applyFont="1" applyBorder="1" applyAlignment="1">
      <alignment horizontal="left" wrapText="1"/>
    </xf>
    <xf numFmtId="49" fontId="10" fillId="0" borderId="0" xfId="0" applyNumberFormat="1" applyFont="1" applyAlignment="1">
      <alignment horizontal="left" wrapText="1"/>
    </xf>
    <xf numFmtId="49" fontId="15" fillId="0" borderId="0" xfId="0" applyNumberFormat="1" applyFont="1" applyAlignment="1">
      <alignment horizontal="left" vertical="top" wrapText="1"/>
    </xf>
  </cellXfs>
  <cellStyles count="2">
    <cellStyle name="Izhod" xfId="1" builtinId="21"/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queryTables/queryTable1.xml><?xml version="1.0" encoding="utf-8"?>
<queryTable xmlns="http://schemas.openxmlformats.org/spreadsheetml/2006/main" name="1_preddela_1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1_preddela_1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1_preddela_1" connectionId="6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1_preddela_1" connectionId="3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1_preddela_1" connectionId="7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1_preddela_1" connectionId="4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1_preddela_1" connectionId="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6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7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rgb="FFC00000"/>
  </sheetPr>
  <dimension ref="B4:I41"/>
  <sheetViews>
    <sheetView tabSelected="1" view="pageBreakPreview" zoomScale="85" zoomScaleNormal="85" zoomScaleSheetLayoutView="85" zoomScalePageLayoutView="120" workbookViewId="0">
      <selection activeCell="G2" sqref="G2"/>
    </sheetView>
  </sheetViews>
  <sheetFormatPr defaultRowHeight="16.5" x14ac:dyDescent="0.3"/>
  <cols>
    <col min="1" max="1" width="2.85546875" style="30" customWidth="1"/>
    <col min="2" max="2" width="10.42578125" style="30" customWidth="1"/>
    <col min="3" max="4" width="9.140625" style="30"/>
    <col min="5" max="5" width="8.28515625" style="30" customWidth="1"/>
    <col min="6" max="6" width="9.5703125" style="30" customWidth="1"/>
    <col min="7" max="7" width="3.28515625" style="30" customWidth="1"/>
    <col min="8" max="8" width="19.85546875" style="30" customWidth="1"/>
    <col min="9" max="9" width="7.28515625" style="30" customWidth="1"/>
    <col min="10" max="10" width="12.7109375" style="30" customWidth="1"/>
    <col min="11" max="262" width="9.140625" style="30"/>
    <col min="263" max="263" width="7.42578125" style="30" customWidth="1"/>
    <col min="264" max="264" width="20.42578125" style="30" customWidth="1"/>
    <col min="265" max="265" width="17.140625" style="30" customWidth="1"/>
    <col min="266" max="266" width="12.7109375" style="30" customWidth="1"/>
    <col min="267" max="518" width="9.140625" style="30"/>
    <col min="519" max="519" width="7.42578125" style="30" customWidth="1"/>
    <col min="520" max="520" width="20.42578125" style="30" customWidth="1"/>
    <col min="521" max="521" width="17.140625" style="30" customWidth="1"/>
    <col min="522" max="522" width="12.7109375" style="30" customWidth="1"/>
    <col min="523" max="774" width="9.140625" style="30"/>
    <col min="775" max="775" width="7.42578125" style="30" customWidth="1"/>
    <col min="776" max="776" width="20.42578125" style="30" customWidth="1"/>
    <col min="777" max="777" width="17.140625" style="30" customWidth="1"/>
    <col min="778" max="778" width="12.7109375" style="30" customWidth="1"/>
    <col min="779" max="1030" width="9.140625" style="30"/>
    <col min="1031" max="1031" width="7.42578125" style="30" customWidth="1"/>
    <col min="1032" max="1032" width="20.42578125" style="30" customWidth="1"/>
    <col min="1033" max="1033" width="17.140625" style="30" customWidth="1"/>
    <col min="1034" max="1034" width="12.7109375" style="30" customWidth="1"/>
    <col min="1035" max="1286" width="9.140625" style="30"/>
    <col min="1287" max="1287" width="7.42578125" style="30" customWidth="1"/>
    <col min="1288" max="1288" width="20.42578125" style="30" customWidth="1"/>
    <col min="1289" max="1289" width="17.140625" style="30" customWidth="1"/>
    <col min="1290" max="1290" width="12.7109375" style="30" customWidth="1"/>
    <col min="1291" max="1542" width="9.140625" style="30"/>
    <col min="1543" max="1543" width="7.42578125" style="30" customWidth="1"/>
    <col min="1544" max="1544" width="20.42578125" style="30" customWidth="1"/>
    <col min="1545" max="1545" width="17.140625" style="30" customWidth="1"/>
    <col min="1546" max="1546" width="12.7109375" style="30" customWidth="1"/>
    <col min="1547" max="1798" width="9.140625" style="30"/>
    <col min="1799" max="1799" width="7.42578125" style="30" customWidth="1"/>
    <col min="1800" max="1800" width="20.42578125" style="30" customWidth="1"/>
    <col min="1801" max="1801" width="17.140625" style="30" customWidth="1"/>
    <col min="1802" max="1802" width="12.7109375" style="30" customWidth="1"/>
    <col min="1803" max="2054" width="9.140625" style="30"/>
    <col min="2055" max="2055" width="7.42578125" style="30" customWidth="1"/>
    <col min="2056" max="2056" width="20.42578125" style="30" customWidth="1"/>
    <col min="2057" max="2057" width="17.140625" style="30" customWidth="1"/>
    <col min="2058" max="2058" width="12.7109375" style="30" customWidth="1"/>
    <col min="2059" max="2310" width="9.140625" style="30"/>
    <col min="2311" max="2311" width="7.42578125" style="30" customWidth="1"/>
    <col min="2312" max="2312" width="20.42578125" style="30" customWidth="1"/>
    <col min="2313" max="2313" width="17.140625" style="30" customWidth="1"/>
    <col min="2314" max="2314" width="12.7109375" style="30" customWidth="1"/>
    <col min="2315" max="2566" width="9.140625" style="30"/>
    <col min="2567" max="2567" width="7.42578125" style="30" customWidth="1"/>
    <col min="2568" max="2568" width="20.42578125" style="30" customWidth="1"/>
    <col min="2569" max="2569" width="17.140625" style="30" customWidth="1"/>
    <col min="2570" max="2570" width="12.7109375" style="30" customWidth="1"/>
    <col min="2571" max="2822" width="9.140625" style="30"/>
    <col min="2823" max="2823" width="7.42578125" style="30" customWidth="1"/>
    <col min="2824" max="2824" width="20.42578125" style="30" customWidth="1"/>
    <col min="2825" max="2825" width="17.140625" style="30" customWidth="1"/>
    <col min="2826" max="2826" width="12.7109375" style="30" customWidth="1"/>
    <col min="2827" max="3078" width="9.140625" style="30"/>
    <col min="3079" max="3079" width="7.42578125" style="30" customWidth="1"/>
    <col min="3080" max="3080" width="20.42578125" style="30" customWidth="1"/>
    <col min="3081" max="3081" width="17.140625" style="30" customWidth="1"/>
    <col min="3082" max="3082" width="12.7109375" style="30" customWidth="1"/>
    <col min="3083" max="3334" width="9.140625" style="30"/>
    <col min="3335" max="3335" width="7.42578125" style="30" customWidth="1"/>
    <col min="3336" max="3336" width="20.42578125" style="30" customWidth="1"/>
    <col min="3337" max="3337" width="17.140625" style="30" customWidth="1"/>
    <col min="3338" max="3338" width="12.7109375" style="30" customWidth="1"/>
    <col min="3339" max="3590" width="9.140625" style="30"/>
    <col min="3591" max="3591" width="7.42578125" style="30" customWidth="1"/>
    <col min="3592" max="3592" width="20.42578125" style="30" customWidth="1"/>
    <col min="3593" max="3593" width="17.140625" style="30" customWidth="1"/>
    <col min="3594" max="3594" width="12.7109375" style="30" customWidth="1"/>
    <col min="3595" max="3846" width="9.140625" style="30"/>
    <col min="3847" max="3847" width="7.42578125" style="30" customWidth="1"/>
    <col min="3848" max="3848" width="20.42578125" style="30" customWidth="1"/>
    <col min="3849" max="3849" width="17.140625" style="30" customWidth="1"/>
    <col min="3850" max="3850" width="12.7109375" style="30" customWidth="1"/>
    <col min="3851" max="4102" width="9.140625" style="30"/>
    <col min="4103" max="4103" width="7.42578125" style="30" customWidth="1"/>
    <col min="4104" max="4104" width="20.42578125" style="30" customWidth="1"/>
    <col min="4105" max="4105" width="17.140625" style="30" customWidth="1"/>
    <col min="4106" max="4106" width="12.7109375" style="30" customWidth="1"/>
    <col min="4107" max="4358" width="9.140625" style="30"/>
    <col min="4359" max="4359" width="7.42578125" style="30" customWidth="1"/>
    <col min="4360" max="4360" width="20.42578125" style="30" customWidth="1"/>
    <col min="4361" max="4361" width="17.140625" style="30" customWidth="1"/>
    <col min="4362" max="4362" width="12.7109375" style="30" customWidth="1"/>
    <col min="4363" max="4614" width="9.140625" style="30"/>
    <col min="4615" max="4615" width="7.42578125" style="30" customWidth="1"/>
    <col min="4616" max="4616" width="20.42578125" style="30" customWidth="1"/>
    <col min="4617" max="4617" width="17.140625" style="30" customWidth="1"/>
    <col min="4618" max="4618" width="12.7109375" style="30" customWidth="1"/>
    <col min="4619" max="4870" width="9.140625" style="30"/>
    <col min="4871" max="4871" width="7.42578125" style="30" customWidth="1"/>
    <col min="4872" max="4872" width="20.42578125" style="30" customWidth="1"/>
    <col min="4873" max="4873" width="17.140625" style="30" customWidth="1"/>
    <col min="4874" max="4874" width="12.7109375" style="30" customWidth="1"/>
    <col min="4875" max="5126" width="9.140625" style="30"/>
    <col min="5127" max="5127" width="7.42578125" style="30" customWidth="1"/>
    <col min="5128" max="5128" width="20.42578125" style="30" customWidth="1"/>
    <col min="5129" max="5129" width="17.140625" style="30" customWidth="1"/>
    <col min="5130" max="5130" width="12.7109375" style="30" customWidth="1"/>
    <col min="5131" max="5382" width="9.140625" style="30"/>
    <col min="5383" max="5383" width="7.42578125" style="30" customWidth="1"/>
    <col min="5384" max="5384" width="20.42578125" style="30" customWidth="1"/>
    <col min="5385" max="5385" width="17.140625" style="30" customWidth="1"/>
    <col min="5386" max="5386" width="12.7109375" style="30" customWidth="1"/>
    <col min="5387" max="5638" width="9.140625" style="30"/>
    <col min="5639" max="5639" width="7.42578125" style="30" customWidth="1"/>
    <col min="5640" max="5640" width="20.42578125" style="30" customWidth="1"/>
    <col min="5641" max="5641" width="17.140625" style="30" customWidth="1"/>
    <col min="5642" max="5642" width="12.7109375" style="30" customWidth="1"/>
    <col min="5643" max="5894" width="9.140625" style="30"/>
    <col min="5895" max="5895" width="7.42578125" style="30" customWidth="1"/>
    <col min="5896" max="5896" width="20.42578125" style="30" customWidth="1"/>
    <col min="5897" max="5897" width="17.140625" style="30" customWidth="1"/>
    <col min="5898" max="5898" width="12.7109375" style="30" customWidth="1"/>
    <col min="5899" max="6150" width="9.140625" style="30"/>
    <col min="6151" max="6151" width="7.42578125" style="30" customWidth="1"/>
    <col min="6152" max="6152" width="20.42578125" style="30" customWidth="1"/>
    <col min="6153" max="6153" width="17.140625" style="30" customWidth="1"/>
    <col min="6154" max="6154" width="12.7109375" style="30" customWidth="1"/>
    <col min="6155" max="6406" width="9.140625" style="30"/>
    <col min="6407" max="6407" width="7.42578125" style="30" customWidth="1"/>
    <col min="6408" max="6408" width="20.42578125" style="30" customWidth="1"/>
    <col min="6409" max="6409" width="17.140625" style="30" customWidth="1"/>
    <col min="6410" max="6410" width="12.7109375" style="30" customWidth="1"/>
    <col min="6411" max="6662" width="9.140625" style="30"/>
    <col min="6663" max="6663" width="7.42578125" style="30" customWidth="1"/>
    <col min="6664" max="6664" width="20.42578125" style="30" customWidth="1"/>
    <col min="6665" max="6665" width="17.140625" style="30" customWidth="1"/>
    <col min="6666" max="6666" width="12.7109375" style="30" customWidth="1"/>
    <col min="6667" max="6918" width="9.140625" style="30"/>
    <col min="6919" max="6919" width="7.42578125" style="30" customWidth="1"/>
    <col min="6920" max="6920" width="20.42578125" style="30" customWidth="1"/>
    <col min="6921" max="6921" width="17.140625" style="30" customWidth="1"/>
    <col min="6922" max="6922" width="12.7109375" style="30" customWidth="1"/>
    <col min="6923" max="7174" width="9.140625" style="30"/>
    <col min="7175" max="7175" width="7.42578125" style="30" customWidth="1"/>
    <col min="7176" max="7176" width="20.42578125" style="30" customWidth="1"/>
    <col min="7177" max="7177" width="17.140625" style="30" customWidth="1"/>
    <col min="7178" max="7178" width="12.7109375" style="30" customWidth="1"/>
    <col min="7179" max="7430" width="9.140625" style="30"/>
    <col min="7431" max="7431" width="7.42578125" style="30" customWidth="1"/>
    <col min="7432" max="7432" width="20.42578125" style="30" customWidth="1"/>
    <col min="7433" max="7433" width="17.140625" style="30" customWidth="1"/>
    <col min="7434" max="7434" width="12.7109375" style="30" customWidth="1"/>
    <col min="7435" max="7686" width="9.140625" style="30"/>
    <col min="7687" max="7687" width="7.42578125" style="30" customWidth="1"/>
    <col min="7688" max="7688" width="20.42578125" style="30" customWidth="1"/>
    <col min="7689" max="7689" width="17.140625" style="30" customWidth="1"/>
    <col min="7690" max="7690" width="12.7109375" style="30" customWidth="1"/>
    <col min="7691" max="7942" width="9.140625" style="30"/>
    <col min="7943" max="7943" width="7.42578125" style="30" customWidth="1"/>
    <col min="7944" max="7944" width="20.42578125" style="30" customWidth="1"/>
    <col min="7945" max="7945" width="17.140625" style="30" customWidth="1"/>
    <col min="7946" max="7946" width="12.7109375" style="30" customWidth="1"/>
    <col min="7947" max="8198" width="9.140625" style="30"/>
    <col min="8199" max="8199" width="7.42578125" style="30" customWidth="1"/>
    <col min="8200" max="8200" width="20.42578125" style="30" customWidth="1"/>
    <col min="8201" max="8201" width="17.140625" style="30" customWidth="1"/>
    <col min="8202" max="8202" width="12.7109375" style="30" customWidth="1"/>
    <col min="8203" max="8454" width="9.140625" style="30"/>
    <col min="8455" max="8455" width="7.42578125" style="30" customWidth="1"/>
    <col min="8456" max="8456" width="20.42578125" style="30" customWidth="1"/>
    <col min="8457" max="8457" width="17.140625" style="30" customWidth="1"/>
    <col min="8458" max="8458" width="12.7109375" style="30" customWidth="1"/>
    <col min="8459" max="8710" width="9.140625" style="30"/>
    <col min="8711" max="8711" width="7.42578125" style="30" customWidth="1"/>
    <col min="8712" max="8712" width="20.42578125" style="30" customWidth="1"/>
    <col min="8713" max="8713" width="17.140625" style="30" customWidth="1"/>
    <col min="8714" max="8714" width="12.7109375" style="30" customWidth="1"/>
    <col min="8715" max="8966" width="9.140625" style="30"/>
    <col min="8967" max="8967" width="7.42578125" style="30" customWidth="1"/>
    <col min="8968" max="8968" width="20.42578125" style="30" customWidth="1"/>
    <col min="8969" max="8969" width="17.140625" style="30" customWidth="1"/>
    <col min="8970" max="8970" width="12.7109375" style="30" customWidth="1"/>
    <col min="8971" max="9222" width="9.140625" style="30"/>
    <col min="9223" max="9223" width="7.42578125" style="30" customWidth="1"/>
    <col min="9224" max="9224" width="20.42578125" style="30" customWidth="1"/>
    <col min="9225" max="9225" width="17.140625" style="30" customWidth="1"/>
    <col min="9226" max="9226" width="12.7109375" style="30" customWidth="1"/>
    <col min="9227" max="9478" width="9.140625" style="30"/>
    <col min="9479" max="9479" width="7.42578125" style="30" customWidth="1"/>
    <col min="9480" max="9480" width="20.42578125" style="30" customWidth="1"/>
    <col min="9481" max="9481" width="17.140625" style="30" customWidth="1"/>
    <col min="9482" max="9482" width="12.7109375" style="30" customWidth="1"/>
    <col min="9483" max="9734" width="9.140625" style="30"/>
    <col min="9735" max="9735" width="7.42578125" style="30" customWidth="1"/>
    <col min="9736" max="9736" width="20.42578125" style="30" customWidth="1"/>
    <col min="9737" max="9737" width="17.140625" style="30" customWidth="1"/>
    <col min="9738" max="9738" width="12.7109375" style="30" customWidth="1"/>
    <col min="9739" max="9990" width="9.140625" style="30"/>
    <col min="9991" max="9991" width="7.42578125" style="30" customWidth="1"/>
    <col min="9992" max="9992" width="20.42578125" style="30" customWidth="1"/>
    <col min="9993" max="9993" width="17.140625" style="30" customWidth="1"/>
    <col min="9994" max="9994" width="12.7109375" style="30" customWidth="1"/>
    <col min="9995" max="10246" width="9.140625" style="30"/>
    <col min="10247" max="10247" width="7.42578125" style="30" customWidth="1"/>
    <col min="10248" max="10248" width="20.42578125" style="30" customWidth="1"/>
    <col min="10249" max="10249" width="17.140625" style="30" customWidth="1"/>
    <col min="10250" max="10250" width="12.7109375" style="30" customWidth="1"/>
    <col min="10251" max="10502" width="9.140625" style="30"/>
    <col min="10503" max="10503" width="7.42578125" style="30" customWidth="1"/>
    <col min="10504" max="10504" width="20.42578125" style="30" customWidth="1"/>
    <col min="10505" max="10505" width="17.140625" style="30" customWidth="1"/>
    <col min="10506" max="10506" width="12.7109375" style="30" customWidth="1"/>
    <col min="10507" max="10758" width="9.140625" style="30"/>
    <col min="10759" max="10759" width="7.42578125" style="30" customWidth="1"/>
    <col min="10760" max="10760" width="20.42578125" style="30" customWidth="1"/>
    <col min="10761" max="10761" width="17.140625" style="30" customWidth="1"/>
    <col min="10762" max="10762" width="12.7109375" style="30" customWidth="1"/>
    <col min="10763" max="11014" width="9.140625" style="30"/>
    <col min="11015" max="11015" width="7.42578125" style="30" customWidth="1"/>
    <col min="11016" max="11016" width="20.42578125" style="30" customWidth="1"/>
    <col min="11017" max="11017" width="17.140625" style="30" customWidth="1"/>
    <col min="11018" max="11018" width="12.7109375" style="30" customWidth="1"/>
    <col min="11019" max="11270" width="9.140625" style="30"/>
    <col min="11271" max="11271" width="7.42578125" style="30" customWidth="1"/>
    <col min="11272" max="11272" width="20.42578125" style="30" customWidth="1"/>
    <col min="11273" max="11273" width="17.140625" style="30" customWidth="1"/>
    <col min="11274" max="11274" width="12.7109375" style="30" customWidth="1"/>
    <col min="11275" max="11526" width="9.140625" style="30"/>
    <col min="11527" max="11527" width="7.42578125" style="30" customWidth="1"/>
    <col min="11528" max="11528" width="20.42578125" style="30" customWidth="1"/>
    <col min="11529" max="11529" width="17.140625" style="30" customWidth="1"/>
    <col min="11530" max="11530" width="12.7109375" style="30" customWidth="1"/>
    <col min="11531" max="11782" width="9.140625" style="30"/>
    <col min="11783" max="11783" width="7.42578125" style="30" customWidth="1"/>
    <col min="11784" max="11784" width="20.42578125" style="30" customWidth="1"/>
    <col min="11785" max="11785" width="17.140625" style="30" customWidth="1"/>
    <col min="11786" max="11786" width="12.7109375" style="30" customWidth="1"/>
    <col min="11787" max="12038" width="9.140625" style="30"/>
    <col min="12039" max="12039" width="7.42578125" style="30" customWidth="1"/>
    <col min="12040" max="12040" width="20.42578125" style="30" customWidth="1"/>
    <col min="12041" max="12041" width="17.140625" style="30" customWidth="1"/>
    <col min="12042" max="12042" width="12.7109375" style="30" customWidth="1"/>
    <col min="12043" max="12294" width="9.140625" style="30"/>
    <col min="12295" max="12295" width="7.42578125" style="30" customWidth="1"/>
    <col min="12296" max="12296" width="20.42578125" style="30" customWidth="1"/>
    <col min="12297" max="12297" width="17.140625" style="30" customWidth="1"/>
    <col min="12298" max="12298" width="12.7109375" style="30" customWidth="1"/>
    <col min="12299" max="12550" width="9.140625" style="30"/>
    <col min="12551" max="12551" width="7.42578125" style="30" customWidth="1"/>
    <col min="12552" max="12552" width="20.42578125" style="30" customWidth="1"/>
    <col min="12553" max="12553" width="17.140625" style="30" customWidth="1"/>
    <col min="12554" max="12554" width="12.7109375" style="30" customWidth="1"/>
    <col min="12555" max="12806" width="9.140625" style="30"/>
    <col min="12807" max="12807" width="7.42578125" style="30" customWidth="1"/>
    <col min="12808" max="12808" width="20.42578125" style="30" customWidth="1"/>
    <col min="12809" max="12809" width="17.140625" style="30" customWidth="1"/>
    <col min="12810" max="12810" width="12.7109375" style="30" customWidth="1"/>
    <col min="12811" max="13062" width="9.140625" style="30"/>
    <col min="13063" max="13063" width="7.42578125" style="30" customWidth="1"/>
    <col min="13064" max="13064" width="20.42578125" style="30" customWidth="1"/>
    <col min="13065" max="13065" width="17.140625" style="30" customWidth="1"/>
    <col min="13066" max="13066" width="12.7109375" style="30" customWidth="1"/>
    <col min="13067" max="13318" width="9.140625" style="30"/>
    <col min="13319" max="13319" width="7.42578125" style="30" customWidth="1"/>
    <col min="13320" max="13320" width="20.42578125" style="30" customWidth="1"/>
    <col min="13321" max="13321" width="17.140625" style="30" customWidth="1"/>
    <col min="13322" max="13322" width="12.7109375" style="30" customWidth="1"/>
    <col min="13323" max="13574" width="9.140625" style="30"/>
    <col min="13575" max="13575" width="7.42578125" style="30" customWidth="1"/>
    <col min="13576" max="13576" width="20.42578125" style="30" customWidth="1"/>
    <col min="13577" max="13577" width="17.140625" style="30" customWidth="1"/>
    <col min="13578" max="13578" width="12.7109375" style="30" customWidth="1"/>
    <col min="13579" max="13830" width="9.140625" style="30"/>
    <col min="13831" max="13831" width="7.42578125" style="30" customWidth="1"/>
    <col min="13832" max="13832" width="20.42578125" style="30" customWidth="1"/>
    <col min="13833" max="13833" width="17.140625" style="30" customWidth="1"/>
    <col min="13834" max="13834" width="12.7109375" style="30" customWidth="1"/>
    <col min="13835" max="14086" width="9.140625" style="30"/>
    <col min="14087" max="14087" width="7.42578125" style="30" customWidth="1"/>
    <col min="14088" max="14088" width="20.42578125" style="30" customWidth="1"/>
    <col min="14089" max="14089" width="17.140625" style="30" customWidth="1"/>
    <col min="14090" max="14090" width="12.7109375" style="30" customWidth="1"/>
    <col min="14091" max="14342" width="9.140625" style="30"/>
    <col min="14343" max="14343" width="7.42578125" style="30" customWidth="1"/>
    <col min="14344" max="14344" width="20.42578125" style="30" customWidth="1"/>
    <col min="14345" max="14345" width="17.140625" style="30" customWidth="1"/>
    <col min="14346" max="14346" width="12.7109375" style="30" customWidth="1"/>
    <col min="14347" max="14598" width="9.140625" style="30"/>
    <col min="14599" max="14599" width="7.42578125" style="30" customWidth="1"/>
    <col min="14600" max="14600" width="20.42578125" style="30" customWidth="1"/>
    <col min="14601" max="14601" width="17.140625" style="30" customWidth="1"/>
    <col min="14602" max="14602" width="12.7109375" style="30" customWidth="1"/>
    <col min="14603" max="14854" width="9.140625" style="30"/>
    <col min="14855" max="14855" width="7.42578125" style="30" customWidth="1"/>
    <col min="14856" max="14856" width="20.42578125" style="30" customWidth="1"/>
    <col min="14857" max="14857" width="17.140625" style="30" customWidth="1"/>
    <col min="14858" max="14858" width="12.7109375" style="30" customWidth="1"/>
    <col min="14859" max="15110" width="9.140625" style="30"/>
    <col min="15111" max="15111" width="7.42578125" style="30" customWidth="1"/>
    <col min="15112" max="15112" width="20.42578125" style="30" customWidth="1"/>
    <col min="15113" max="15113" width="17.140625" style="30" customWidth="1"/>
    <col min="15114" max="15114" width="12.7109375" style="30" customWidth="1"/>
    <col min="15115" max="15366" width="9.140625" style="30"/>
    <col min="15367" max="15367" width="7.42578125" style="30" customWidth="1"/>
    <col min="15368" max="15368" width="20.42578125" style="30" customWidth="1"/>
    <col min="15369" max="15369" width="17.140625" style="30" customWidth="1"/>
    <col min="15370" max="15370" width="12.7109375" style="30" customWidth="1"/>
    <col min="15371" max="15622" width="9.140625" style="30"/>
    <col min="15623" max="15623" width="7.42578125" style="30" customWidth="1"/>
    <col min="15624" max="15624" width="20.42578125" style="30" customWidth="1"/>
    <col min="15625" max="15625" width="17.140625" style="30" customWidth="1"/>
    <col min="15626" max="15626" width="12.7109375" style="30" customWidth="1"/>
    <col min="15627" max="15878" width="9.140625" style="30"/>
    <col min="15879" max="15879" width="7.42578125" style="30" customWidth="1"/>
    <col min="15880" max="15880" width="20.42578125" style="30" customWidth="1"/>
    <col min="15881" max="15881" width="17.140625" style="30" customWidth="1"/>
    <col min="15882" max="15882" width="12.7109375" style="30" customWidth="1"/>
    <col min="15883" max="16134" width="9.140625" style="30"/>
    <col min="16135" max="16135" width="7.42578125" style="30" customWidth="1"/>
    <col min="16136" max="16136" width="20.42578125" style="30" customWidth="1"/>
    <col min="16137" max="16137" width="17.140625" style="30" customWidth="1"/>
    <col min="16138" max="16138" width="12.7109375" style="30" customWidth="1"/>
    <col min="16139" max="16384" width="9.140625" style="30"/>
  </cols>
  <sheetData>
    <row r="4" spans="3:9" x14ac:dyDescent="0.3">
      <c r="C4" s="29" t="s">
        <v>205</v>
      </c>
      <c r="E4" s="156" t="s">
        <v>275</v>
      </c>
      <c r="F4" s="156"/>
      <c r="G4" s="156"/>
      <c r="H4" s="156"/>
    </row>
    <row r="6" spans="3:9" ht="51.75" customHeight="1" x14ac:dyDescent="0.3">
      <c r="C6" s="31" t="s">
        <v>202</v>
      </c>
      <c r="D6" s="32"/>
      <c r="E6" s="157" t="s">
        <v>276</v>
      </c>
      <c r="F6" s="157"/>
      <c r="G6" s="157"/>
      <c r="H6" s="157"/>
      <c r="I6" s="32"/>
    </row>
    <row r="7" spans="3:9" x14ac:dyDescent="0.3">
      <c r="D7" s="33"/>
      <c r="E7" s="33"/>
      <c r="F7" s="33"/>
      <c r="G7" s="33"/>
      <c r="H7" s="33"/>
      <c r="I7" s="33"/>
    </row>
    <row r="8" spans="3:9" ht="20.100000000000001" customHeight="1" x14ac:dyDescent="0.3">
      <c r="C8" s="29" t="s">
        <v>203</v>
      </c>
      <c r="E8" s="158" t="s">
        <v>277</v>
      </c>
      <c r="F8" s="158"/>
      <c r="G8" s="158"/>
      <c r="H8" s="158"/>
    </row>
    <row r="9" spans="3:9" ht="17.25" x14ac:dyDescent="0.3">
      <c r="E9" s="34"/>
    </row>
    <row r="11" spans="3:9" x14ac:dyDescent="0.3">
      <c r="C11" s="35" t="s">
        <v>58</v>
      </c>
    </row>
    <row r="14" spans="3:9" x14ac:dyDescent="0.3">
      <c r="C14" s="36" t="s">
        <v>180</v>
      </c>
      <c r="D14" s="37"/>
      <c r="E14" s="37"/>
      <c r="F14" s="37"/>
      <c r="G14" s="37"/>
      <c r="H14" s="38">
        <f>'1. PREDDELA'!F69</f>
        <v>30966.3</v>
      </c>
    </row>
    <row r="15" spans="3:9" x14ac:dyDescent="0.3">
      <c r="H15" s="39"/>
    </row>
    <row r="16" spans="3:9" x14ac:dyDescent="0.3">
      <c r="C16" s="36" t="s">
        <v>181</v>
      </c>
      <c r="D16" s="37"/>
      <c r="E16" s="37"/>
      <c r="F16" s="37"/>
      <c r="G16" s="37"/>
      <c r="H16" s="38">
        <f>'2. ZEMELJSKA DELA'!F41</f>
        <v>96196.359250000009</v>
      </c>
    </row>
    <row r="17" spans="3:8" x14ac:dyDescent="0.3">
      <c r="H17" s="39"/>
    </row>
    <row r="18" spans="3:8" x14ac:dyDescent="0.3">
      <c r="C18" s="36" t="s">
        <v>182</v>
      </c>
      <c r="D18" s="37"/>
      <c r="E18" s="37"/>
      <c r="F18" s="37"/>
      <c r="G18" s="37"/>
      <c r="H18" s="38">
        <f>'3. VOZIŠČNE KONSTRUKCIJE'!F52</f>
        <v>130249.75</v>
      </c>
    </row>
    <row r="19" spans="3:8" x14ac:dyDescent="0.3">
      <c r="H19" s="39"/>
    </row>
    <row r="20" spans="3:8" x14ac:dyDescent="0.3">
      <c r="C20" s="36" t="s">
        <v>183</v>
      </c>
      <c r="D20" s="37"/>
      <c r="E20" s="37"/>
      <c r="F20" s="37"/>
      <c r="G20" s="37"/>
      <c r="H20" s="38">
        <f>'4. ODVODNJAVANJE'!F31</f>
        <v>23186</v>
      </c>
    </row>
    <row r="21" spans="3:8" x14ac:dyDescent="0.3">
      <c r="H21" s="39"/>
    </row>
    <row r="22" spans="3:8" x14ac:dyDescent="0.3">
      <c r="C22" s="36" t="s">
        <v>184</v>
      </c>
      <c r="D22" s="37"/>
      <c r="E22" s="37"/>
      <c r="F22" s="37"/>
      <c r="G22" s="37"/>
      <c r="H22" s="38">
        <f>'5. GRADBENA IN OBRTNIŠKA DELA'!F11</f>
        <v>4800</v>
      </c>
    </row>
    <row r="23" spans="3:8" x14ac:dyDescent="0.3">
      <c r="H23" s="39"/>
    </row>
    <row r="24" spans="3:8" x14ac:dyDescent="0.3">
      <c r="C24" s="36" t="s">
        <v>185</v>
      </c>
      <c r="D24" s="37"/>
      <c r="E24" s="37"/>
      <c r="F24" s="37"/>
      <c r="G24" s="37"/>
      <c r="H24" s="38">
        <f>'6. OPREMA CEST'!F29</f>
        <v>12985.5</v>
      </c>
    </row>
    <row r="25" spans="3:8" x14ac:dyDescent="0.3">
      <c r="H25" s="39"/>
    </row>
    <row r="26" spans="3:8" x14ac:dyDescent="0.3">
      <c r="C26" s="36" t="s">
        <v>186</v>
      </c>
      <c r="D26" s="37"/>
      <c r="E26" s="37"/>
      <c r="F26" s="37"/>
      <c r="G26" s="37"/>
      <c r="H26" s="38">
        <f>'7. TUJE STORITVE'!F20</f>
        <v>10745</v>
      </c>
    </row>
    <row r="27" spans="3:8" x14ac:dyDescent="0.3">
      <c r="H27" s="39"/>
    </row>
    <row r="28" spans="3:8" x14ac:dyDescent="0.3">
      <c r="C28" s="36" t="s">
        <v>187</v>
      </c>
      <c r="D28" s="37"/>
      <c r="E28" s="37"/>
      <c r="F28" s="37"/>
      <c r="G28" s="37"/>
      <c r="H28" s="38">
        <f>IF(SUM(H14:H26)=0,"",SUM(H14:H26)*0.05)</f>
        <v>15456.445462500002</v>
      </c>
    </row>
    <row r="31" spans="3:8" x14ac:dyDescent="0.3">
      <c r="F31" s="40" t="s">
        <v>59</v>
      </c>
      <c r="H31" s="39">
        <f>IF(SUM(H14:H28)=0,"",SUM(H14:H28))</f>
        <v>324585.3547125</v>
      </c>
    </row>
    <row r="32" spans="3:8" x14ac:dyDescent="0.3">
      <c r="F32" s="40"/>
      <c r="H32" s="39"/>
    </row>
    <row r="33" spans="2:8" x14ac:dyDescent="0.3">
      <c r="F33" s="40" t="s">
        <v>195</v>
      </c>
      <c r="H33" s="39">
        <f>IF(SUM(H31)=0,"",SUM(0.22*H31))</f>
        <v>71408.778036749994</v>
      </c>
    </row>
    <row r="34" spans="2:8" x14ac:dyDescent="0.3">
      <c r="H34" s="39"/>
    </row>
    <row r="35" spans="2:8" x14ac:dyDescent="0.3">
      <c r="H35" s="41"/>
    </row>
    <row r="36" spans="2:8" x14ac:dyDescent="0.3">
      <c r="C36" s="42" t="s">
        <v>60</v>
      </c>
      <c r="D36" s="37"/>
      <c r="E36" s="37"/>
      <c r="F36" s="37"/>
      <c r="G36" s="37"/>
      <c r="H36" s="43">
        <f>IF(SUM(H31:H33)=0,"",SUM(H31:H33))</f>
        <v>395994.13274924998</v>
      </c>
    </row>
    <row r="41" spans="2:8" ht="17.25" hidden="1" thickBot="1" x14ac:dyDescent="0.35">
      <c r="B41" s="155" t="s">
        <v>61</v>
      </c>
      <c r="C41" s="155"/>
      <c r="D41" s="155"/>
      <c r="E41" s="155"/>
      <c r="F41" s="44">
        <v>1</v>
      </c>
    </row>
  </sheetData>
  <sheetProtection selectLockedCells="1" selectUnlockedCells="1"/>
  <mergeCells count="4">
    <mergeCell ref="B41:E41"/>
    <mergeCell ref="E4:H4"/>
    <mergeCell ref="E6:H6"/>
    <mergeCell ref="E8:H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&amp;L&amp;"Arial Narrow,Navadno"&amp;F&amp;R&amp;"Arial Narrow,Poševno"&amp;10Stran &amp;P /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 filterMode="1">
    <tabColor rgb="FFFFC000"/>
  </sheetPr>
  <dimension ref="A1:I69"/>
  <sheetViews>
    <sheetView view="pageBreakPreview" zoomScaleNormal="115" zoomScaleSheetLayoutView="100" zoomScalePageLayoutView="14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7" customWidth="1"/>
    <col min="2" max="2" width="6.140625" style="2" customWidth="1"/>
    <col min="3" max="3" width="5.42578125" style="3" customWidth="1"/>
    <col min="4" max="4" width="45.28515625" style="4" customWidth="1"/>
    <col min="5" max="5" width="9.140625" style="5"/>
    <col min="6" max="6" width="9.140625" style="5" customWidth="1"/>
    <col min="7" max="7" width="9.7109375" style="5" customWidth="1"/>
    <col min="8" max="8" width="3.42578125" style="6" customWidth="1"/>
    <col min="9" max="9" width="7.7109375" style="129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8" t="s">
        <v>52</v>
      </c>
      <c r="C2" s="8" t="s">
        <v>57</v>
      </c>
      <c r="D2" s="8" t="s">
        <v>53</v>
      </c>
      <c r="E2" s="9" t="s">
        <v>54</v>
      </c>
      <c r="F2" s="9" t="s">
        <v>55</v>
      </c>
      <c r="G2" s="9" t="s">
        <v>56</v>
      </c>
      <c r="I2" s="130" t="s">
        <v>62</v>
      </c>
    </row>
    <row r="3" spans="1:9" s="14" customFormat="1" x14ac:dyDescent="0.2">
      <c r="A3" s="10"/>
      <c r="B3" s="11"/>
      <c r="C3" s="11"/>
      <c r="D3" s="12"/>
      <c r="E3" s="13"/>
      <c r="F3" s="13"/>
      <c r="G3" s="13"/>
      <c r="I3" s="131"/>
    </row>
    <row r="4" spans="1:9" ht="15.75" x14ac:dyDescent="0.2">
      <c r="B4" s="161" t="s">
        <v>0</v>
      </c>
      <c r="C4" s="161"/>
      <c r="D4" s="161"/>
      <c r="E4" s="161"/>
      <c r="F4" s="161"/>
      <c r="G4" s="161"/>
    </row>
    <row r="5" spans="1:9" ht="12.75" customHeight="1" x14ac:dyDescent="0.2">
      <c r="B5" s="15"/>
      <c r="C5" s="15"/>
      <c r="D5" s="15"/>
      <c r="E5" s="16" t="str">
        <f>IF(SUM(E8:E11)=0,0,"")</f>
        <v/>
      </c>
      <c r="F5" s="16"/>
      <c r="G5" s="16" t="str">
        <f>IF(REKAPITULACIJA!$F$41=0,"",IF(SUM(G8:G11)=0,0,""))</f>
        <v/>
      </c>
    </row>
    <row r="6" spans="1:9" ht="21.2" customHeight="1" x14ac:dyDescent="0.3">
      <c r="B6" s="162" t="s">
        <v>42</v>
      </c>
      <c r="C6" s="163"/>
      <c r="D6" s="163"/>
      <c r="E6" s="17" t="str">
        <f>IF(SUM(E8:E11)=0,0,"")</f>
        <v/>
      </c>
      <c r="F6" s="17"/>
      <c r="G6" s="18" t="str">
        <f>IF(REKAPITULACIJA!$F$41=0,"",IF(SUM(G8:G11)=0,0,""))</f>
        <v/>
      </c>
    </row>
    <row r="7" spans="1:9" x14ac:dyDescent="0.2">
      <c r="E7" s="16" t="str">
        <f>IF(SUM(E8:E11)=0,0,"")</f>
        <v/>
      </c>
      <c r="F7" s="16"/>
      <c r="G7" s="16" t="str">
        <f>IF(REKAPITULACIJA!$F$41=0,"",IF(SUM(G8:G11)=0,0,""))</f>
        <v/>
      </c>
    </row>
    <row r="8" spans="1:9" ht="38.25" x14ac:dyDescent="0.2">
      <c r="B8" s="19" t="s">
        <v>2</v>
      </c>
      <c r="C8" s="20" t="s">
        <v>1</v>
      </c>
      <c r="D8" s="21" t="s">
        <v>226</v>
      </c>
      <c r="E8" s="147">
        <v>0.28000000000000003</v>
      </c>
      <c r="F8" s="22">
        <v>1500</v>
      </c>
      <c r="G8" s="22">
        <f t="shared" ref="G8:G11" si="0">IF(F8="","",E8*F8)</f>
        <v>420.00000000000006</v>
      </c>
      <c r="I8" s="133">
        <v>1410</v>
      </c>
    </row>
    <row r="9" spans="1:9" ht="38.25" x14ac:dyDescent="0.2">
      <c r="B9" s="19" t="s">
        <v>3</v>
      </c>
      <c r="C9" s="20" t="s">
        <v>1</v>
      </c>
      <c r="D9" s="21" t="s">
        <v>227</v>
      </c>
      <c r="E9" s="147">
        <f>+E8</f>
        <v>0.28000000000000003</v>
      </c>
      <c r="F9" s="22">
        <v>1410</v>
      </c>
      <c r="G9" s="22">
        <f t="shared" si="0"/>
        <v>394.8</v>
      </c>
      <c r="I9" s="132">
        <v>0</v>
      </c>
    </row>
    <row r="10" spans="1:9" ht="38.25" x14ac:dyDescent="0.2">
      <c r="B10" s="19" t="s">
        <v>5</v>
      </c>
      <c r="C10" s="20" t="s">
        <v>4</v>
      </c>
      <c r="D10" s="21" t="s">
        <v>228</v>
      </c>
      <c r="E10" s="147">
        <v>22</v>
      </c>
      <c r="F10" s="22">
        <v>23</v>
      </c>
      <c r="G10" s="22">
        <f t="shared" si="0"/>
        <v>506</v>
      </c>
      <c r="I10" s="133">
        <v>23</v>
      </c>
    </row>
    <row r="11" spans="1:9" ht="38.25" x14ac:dyDescent="0.2">
      <c r="B11" s="19" t="s">
        <v>6</v>
      </c>
      <c r="C11" s="20" t="s">
        <v>4</v>
      </c>
      <c r="D11" s="21" t="s">
        <v>265</v>
      </c>
      <c r="E11" s="147">
        <v>45</v>
      </c>
      <c r="F11" s="22">
        <v>20</v>
      </c>
      <c r="G11" s="22">
        <f t="shared" si="0"/>
        <v>900</v>
      </c>
      <c r="I11" s="132">
        <v>0</v>
      </c>
    </row>
    <row r="12" spans="1:9" x14ac:dyDescent="0.2">
      <c r="E12" s="23" t="str">
        <f>IF(AND(E14=0,E26=0,E36=0,E48=0),0,"")</f>
        <v/>
      </c>
      <c r="G12" s="23" t="str">
        <f>IF(REKAPITULACIJA!$F$41=0,"",IF(AND(G14=0,G26=0,G36=0,G48=0),0,""))</f>
        <v/>
      </c>
    </row>
    <row r="13" spans="1:9" ht="21.2" customHeight="1" x14ac:dyDescent="0.3">
      <c r="B13" s="162" t="s">
        <v>43</v>
      </c>
      <c r="C13" s="163"/>
      <c r="D13" s="163"/>
      <c r="E13" s="17" t="str">
        <f>IF(AND(E14=0,E26=0,E36=0,E48=0),0,"")</f>
        <v/>
      </c>
      <c r="F13" s="17"/>
      <c r="G13" s="18" t="str">
        <f>IF(REKAPITULACIJA!$F$41=0,"",IF(AND(G14=0,G26=0,G36=0,G48=0),0,""))</f>
        <v/>
      </c>
    </row>
    <row r="14" spans="1:9" ht="21.2" customHeight="1" x14ac:dyDescent="0.25">
      <c r="B14" s="164" t="s">
        <v>44</v>
      </c>
      <c r="C14" s="164"/>
      <c r="D14" s="164"/>
      <c r="E14" s="24" t="str">
        <f>IF(SUM(E16:E24)=0,0,"")</f>
        <v/>
      </c>
      <c r="F14" s="24"/>
      <c r="G14" s="24" t="str">
        <f>IF(REKAPITULACIJA!$F$41=0,"",IF(SUM(G16:G24)=0,0,""))</f>
        <v/>
      </c>
    </row>
    <row r="15" spans="1:9" x14ac:dyDescent="0.2">
      <c r="E15" s="16" t="str">
        <f>IF(SUM(E16:E24)=0,0,"")</f>
        <v/>
      </c>
      <c r="F15" s="16"/>
      <c r="G15" s="16" t="str">
        <f>IF(REKAPITULACIJA!$F$41=0,"",IF(SUM(G16:G24)=0,0,""))</f>
        <v/>
      </c>
    </row>
    <row r="16" spans="1:9" ht="38.25" x14ac:dyDescent="0.2">
      <c r="B16" s="19" t="s">
        <v>9</v>
      </c>
      <c r="C16" s="20" t="s">
        <v>8</v>
      </c>
      <c r="D16" s="21" t="s">
        <v>63</v>
      </c>
      <c r="E16" s="147">
        <v>30</v>
      </c>
      <c r="F16" s="22">
        <f>IF(REKAPITULACIJA!$F$41*I16=0,"",REKAPITULACIJA!$F$41*I16)</f>
        <v>19</v>
      </c>
      <c r="G16" s="22">
        <f t="shared" ref="G16:G24" si="1">IF(F16="","",E16*F16)</f>
        <v>570</v>
      </c>
      <c r="I16" s="135">
        <v>19</v>
      </c>
    </row>
    <row r="17" spans="2:9" ht="38.25" x14ac:dyDescent="0.2">
      <c r="B17" s="19" t="s">
        <v>10</v>
      </c>
      <c r="C17" s="20" t="s">
        <v>8</v>
      </c>
      <c r="D17" s="21" t="s">
        <v>64</v>
      </c>
      <c r="E17" s="147">
        <v>50</v>
      </c>
      <c r="F17" s="22">
        <v>12</v>
      </c>
      <c r="G17" s="22">
        <f t="shared" si="1"/>
        <v>600</v>
      </c>
      <c r="I17" s="135">
        <v>17</v>
      </c>
    </row>
    <row r="18" spans="2:9" ht="38.25" x14ac:dyDescent="0.2">
      <c r="B18" s="19" t="s">
        <v>11</v>
      </c>
      <c r="C18" s="20" t="s">
        <v>4</v>
      </c>
      <c r="D18" s="21" t="s">
        <v>65</v>
      </c>
      <c r="E18" s="147">
        <v>15</v>
      </c>
      <c r="F18" s="22">
        <f>IF(REKAPITULACIJA!$F$41*I18=0,"",REKAPITULACIJA!$F$41*I18)</f>
        <v>45</v>
      </c>
      <c r="G18" s="22">
        <f t="shared" si="1"/>
        <v>675</v>
      </c>
      <c r="I18" s="134">
        <v>45</v>
      </c>
    </row>
    <row r="19" spans="2:9" ht="38.25" x14ac:dyDescent="0.2">
      <c r="B19" s="19" t="s">
        <v>12</v>
      </c>
      <c r="C19" s="20" t="s">
        <v>4</v>
      </c>
      <c r="D19" s="21" t="s">
        <v>66</v>
      </c>
      <c r="E19" s="147">
        <v>5</v>
      </c>
      <c r="F19" s="22">
        <f>IF(REKAPITULACIJA!$F$41*I19=0,"",REKAPITULACIJA!$F$41*I19)</f>
        <v>63</v>
      </c>
      <c r="G19" s="22">
        <f t="shared" si="1"/>
        <v>315</v>
      </c>
      <c r="I19" s="136">
        <v>63</v>
      </c>
    </row>
    <row r="20" spans="2:9" ht="38.25" x14ac:dyDescent="0.2">
      <c r="B20" s="19" t="s">
        <v>13</v>
      </c>
      <c r="C20" s="20" t="s">
        <v>4</v>
      </c>
      <c r="D20" s="21" t="s">
        <v>67</v>
      </c>
      <c r="E20" s="147">
        <v>5</v>
      </c>
      <c r="F20" s="22">
        <f>IF(REKAPITULACIJA!$F$41*I20=0,"",REKAPITULACIJA!$F$41*I20)</f>
        <v>81</v>
      </c>
      <c r="G20" s="22">
        <f t="shared" si="1"/>
        <v>405</v>
      </c>
      <c r="I20" s="134">
        <v>81</v>
      </c>
    </row>
    <row r="21" spans="2:9" ht="38.25" x14ac:dyDescent="0.2">
      <c r="B21" s="19" t="s">
        <v>14</v>
      </c>
      <c r="C21" s="20" t="s">
        <v>4</v>
      </c>
      <c r="D21" s="21" t="s">
        <v>278</v>
      </c>
      <c r="E21" s="147">
        <f>E18</f>
        <v>15</v>
      </c>
      <c r="F21" s="22">
        <f>IF(REKAPITULACIJA!$F$41*I21=0,"",REKAPITULACIJA!$F$41*I21)</f>
        <v>60</v>
      </c>
      <c r="G21" s="22">
        <f t="shared" si="1"/>
        <v>900</v>
      </c>
      <c r="I21" s="137">
        <v>60</v>
      </c>
    </row>
    <row r="22" spans="2:9" ht="38.25" x14ac:dyDescent="0.2">
      <c r="B22" s="19" t="s">
        <v>15</v>
      </c>
      <c r="C22" s="20" t="s">
        <v>4</v>
      </c>
      <c r="D22" s="21" t="s">
        <v>68</v>
      </c>
      <c r="E22" s="147">
        <f>E19</f>
        <v>5</v>
      </c>
      <c r="F22" s="22">
        <f>IF(REKAPITULACIJA!$F$41*I22=0,"",REKAPITULACIJA!$F$41*I22)</f>
        <v>72</v>
      </c>
      <c r="G22" s="22">
        <f t="shared" si="1"/>
        <v>360</v>
      </c>
      <c r="I22" s="138">
        <v>72</v>
      </c>
    </row>
    <row r="23" spans="2:9" ht="38.25" x14ac:dyDescent="0.2">
      <c r="B23" s="19" t="s">
        <v>16</v>
      </c>
      <c r="C23" s="20" t="s">
        <v>4</v>
      </c>
      <c r="D23" s="21" t="s">
        <v>69</v>
      </c>
      <c r="E23" s="147">
        <f>E20</f>
        <v>5</v>
      </c>
      <c r="F23" s="22">
        <f>IF(REKAPITULACIJA!$F$41*I23=0,"",REKAPITULACIJA!$F$41*I23)</f>
        <v>78</v>
      </c>
      <c r="G23" s="22">
        <f t="shared" si="1"/>
        <v>390</v>
      </c>
      <c r="I23" s="137">
        <v>78</v>
      </c>
    </row>
    <row r="24" spans="2:9" ht="25.5" x14ac:dyDescent="0.2">
      <c r="B24" s="19" t="s">
        <v>229</v>
      </c>
      <c r="C24" s="20" t="s">
        <v>7</v>
      </c>
      <c r="D24" s="21" t="s">
        <v>230</v>
      </c>
      <c r="E24" s="147">
        <v>8</v>
      </c>
      <c r="F24" s="22">
        <v>5</v>
      </c>
      <c r="G24" s="22">
        <f t="shared" si="1"/>
        <v>40</v>
      </c>
      <c r="I24" s="139">
        <v>1</v>
      </c>
    </row>
    <row r="25" spans="2:9" x14ac:dyDescent="0.2">
      <c r="E25" s="16" t="str">
        <f>IF(SUM(E28:E34)=0,0,"")</f>
        <v/>
      </c>
      <c r="F25" s="16"/>
      <c r="G25" s="16" t="str">
        <f>IF(REKAPITULACIJA!$F$41=0,"",IF(SUM(G28:G34)=0,0,""))</f>
        <v/>
      </c>
    </row>
    <row r="26" spans="2:9" ht="21.75" customHeight="1" x14ac:dyDescent="0.25">
      <c r="B26" s="165" t="s">
        <v>45</v>
      </c>
      <c r="C26" s="165"/>
      <c r="D26" s="165"/>
      <c r="E26" s="140" t="str">
        <f>IF(SUM(E28:E34)=0,0,"")</f>
        <v/>
      </c>
      <c r="F26" s="140"/>
      <c r="G26" s="140" t="str">
        <f>IF(REKAPITULACIJA!$F$41=0,"",IF(SUM(G28:G34)=0,0,""))</f>
        <v/>
      </c>
    </row>
    <row r="27" spans="2:9" x14ac:dyDescent="0.2">
      <c r="E27" s="16" t="str">
        <f>IF(SUM(E28:E34)=0,0,"")</f>
        <v/>
      </c>
      <c r="F27" s="16"/>
      <c r="G27" s="16" t="str">
        <f>IF(REKAPITULACIJA!$F$41=0,"",IF(SUM(G28:G34)=0,0,""))</f>
        <v/>
      </c>
    </row>
    <row r="28" spans="2:9" ht="25.5" x14ac:dyDescent="0.2">
      <c r="B28" s="19" t="s">
        <v>17</v>
      </c>
      <c r="C28" s="20" t="s">
        <v>4</v>
      </c>
      <c r="D28" s="21" t="s">
        <v>286</v>
      </c>
      <c r="E28" s="147">
        <v>3</v>
      </c>
      <c r="F28" s="22">
        <v>28</v>
      </c>
      <c r="G28" s="22">
        <f>IF(F28="","",E28*F28)</f>
        <v>84</v>
      </c>
      <c r="I28" s="141">
        <v>16</v>
      </c>
    </row>
    <row r="29" spans="2:9" ht="25.5" x14ac:dyDescent="0.2">
      <c r="B29" s="19" t="s">
        <v>18</v>
      </c>
      <c r="C29" s="20" t="s">
        <v>4</v>
      </c>
      <c r="D29" s="21" t="s">
        <v>231</v>
      </c>
      <c r="E29" s="147">
        <v>1</v>
      </c>
      <c r="F29" s="22">
        <v>38</v>
      </c>
      <c r="G29" s="22">
        <f t="shared" ref="G29:G34" si="2">IF(F29="","",E29*F29)</f>
        <v>38</v>
      </c>
      <c r="I29" s="142">
        <v>32</v>
      </c>
    </row>
    <row r="30" spans="2:9" ht="25.5" x14ac:dyDescent="0.2">
      <c r="B30" s="19" t="s">
        <v>20</v>
      </c>
      <c r="C30" s="20" t="s">
        <v>8</v>
      </c>
      <c r="D30" s="21" t="s">
        <v>232</v>
      </c>
      <c r="E30" s="147">
        <f>(5+5)*2.2</f>
        <v>22</v>
      </c>
      <c r="F30" s="22">
        <f>IF(REKAPITULACIJA!$F$41*I30=0,"",REKAPITULACIJA!$F$41*I30)</f>
        <v>10</v>
      </c>
      <c r="G30" s="22">
        <f t="shared" si="2"/>
        <v>220</v>
      </c>
      <c r="I30" s="145">
        <v>10</v>
      </c>
    </row>
    <row r="31" spans="2:9" ht="25.5" x14ac:dyDescent="0.2">
      <c r="B31" s="19" t="s">
        <v>21</v>
      </c>
      <c r="C31" s="20" t="s">
        <v>8</v>
      </c>
      <c r="D31" s="21" t="s">
        <v>233</v>
      </c>
      <c r="E31" s="147">
        <f>(10)*2.2</f>
        <v>22</v>
      </c>
      <c r="F31" s="22">
        <f>IF(REKAPITULACIJA!$F$41*I31=0,"",REKAPITULACIJA!$F$41*I31)</f>
        <v>10</v>
      </c>
      <c r="G31" s="22">
        <f t="shared" si="2"/>
        <v>220</v>
      </c>
      <c r="I31" s="145">
        <v>10</v>
      </c>
    </row>
    <row r="32" spans="2:9" ht="25.5" x14ac:dyDescent="0.2">
      <c r="B32" s="19" t="s">
        <v>22</v>
      </c>
      <c r="C32" s="20" t="s">
        <v>23</v>
      </c>
      <c r="D32" s="21" t="s">
        <v>234</v>
      </c>
      <c r="E32" s="147">
        <f>(60*2.5*0.5)+(60*0.6*1.5)</f>
        <v>129</v>
      </c>
      <c r="F32" s="22">
        <v>15</v>
      </c>
      <c r="G32" s="22">
        <f t="shared" si="2"/>
        <v>1935</v>
      </c>
      <c r="I32" s="145">
        <v>7</v>
      </c>
    </row>
    <row r="33" spans="2:9" ht="25.5" x14ac:dyDescent="0.2">
      <c r="B33" s="19" t="s">
        <v>24</v>
      </c>
      <c r="C33" s="20" t="s">
        <v>23</v>
      </c>
      <c r="D33" s="21" t="s">
        <v>235</v>
      </c>
      <c r="E33" s="147">
        <f>(10*0.5*2.5)+(10*0.6*1.5)</f>
        <v>21.5</v>
      </c>
      <c r="F33" s="22">
        <v>11</v>
      </c>
      <c r="G33" s="22">
        <f t="shared" si="2"/>
        <v>236.5</v>
      </c>
      <c r="I33" s="145">
        <v>7</v>
      </c>
    </row>
    <row r="34" spans="2:9" ht="25.5" x14ac:dyDescent="0.2">
      <c r="B34" s="19" t="s">
        <v>197</v>
      </c>
      <c r="C34" s="20" t="s">
        <v>4</v>
      </c>
      <c r="D34" s="21" t="s">
        <v>198</v>
      </c>
      <c r="E34" s="147">
        <v>1</v>
      </c>
      <c r="F34" s="22">
        <v>8</v>
      </c>
      <c r="G34" s="22">
        <f t="shared" si="2"/>
        <v>8</v>
      </c>
      <c r="I34" s="144">
        <v>0</v>
      </c>
    </row>
    <row r="35" spans="2:9" x14ac:dyDescent="0.2">
      <c r="E35" s="25" t="str">
        <f>IF(SUM(E38:E46)=0,0,"")</f>
        <v/>
      </c>
      <c r="F35" s="25"/>
      <c r="G35" s="25" t="str">
        <f>IF(REKAPITULACIJA!$F$41=0,"",IF(SUM(G38:G46)=0,0,""))</f>
        <v/>
      </c>
    </row>
    <row r="36" spans="2:9" ht="21.2" customHeight="1" x14ac:dyDescent="0.2">
      <c r="B36" s="165" t="s">
        <v>46</v>
      </c>
      <c r="C36" s="165"/>
      <c r="D36" s="165"/>
      <c r="E36" s="26" t="str">
        <f>IF(SUM(E38:E46)=0,0,"")</f>
        <v/>
      </c>
      <c r="F36" s="26"/>
      <c r="G36" s="26" t="str">
        <f>IF(REKAPITULACIJA!$F$41=0,"",IF(SUM(G38:G46)=0,0,""))</f>
        <v/>
      </c>
    </row>
    <row r="37" spans="2:9" x14ac:dyDescent="0.2">
      <c r="E37" s="25" t="str">
        <f>IF(SUM(E38:E46)=0,0,"")</f>
        <v/>
      </c>
      <c r="F37" s="25"/>
      <c r="G37" s="25" t="str">
        <f>IF(REKAPITULACIJA!$F$41=0,"",IF(SUM(G38:G46)=0,0,""))</f>
        <v/>
      </c>
    </row>
    <row r="38" spans="2:9" ht="38.25" x14ac:dyDescent="0.2">
      <c r="B38" s="19" t="s">
        <v>25</v>
      </c>
      <c r="C38" s="20" t="s">
        <v>23</v>
      </c>
      <c r="D38" s="21" t="s">
        <v>70</v>
      </c>
      <c r="E38" s="147">
        <f>100*0.2</f>
        <v>20</v>
      </c>
      <c r="F38" s="22">
        <f>IF(REKAPITULACIJA!$F$41*I38=0,"",REKAPITULACIJA!$F$41*I38)</f>
        <v>22</v>
      </c>
      <c r="G38" s="22">
        <f>IF(F38="","",E38*F38)</f>
        <v>440</v>
      </c>
      <c r="I38" s="134">
        <v>22</v>
      </c>
    </row>
    <row r="39" spans="2:9" ht="38.25" x14ac:dyDescent="0.2">
      <c r="B39" s="19" t="s">
        <v>26</v>
      </c>
      <c r="C39" s="20" t="s">
        <v>8</v>
      </c>
      <c r="D39" s="21" t="s">
        <v>239</v>
      </c>
      <c r="E39" s="147">
        <v>40</v>
      </c>
      <c r="F39" s="22">
        <v>5.5</v>
      </c>
      <c r="G39" s="22">
        <f t="shared" ref="G39:G46" si="3">IF(F39="","",E39*F39)</f>
        <v>220</v>
      </c>
      <c r="I39" s="136">
        <v>3</v>
      </c>
    </row>
    <row r="40" spans="2:9" ht="38.25" x14ac:dyDescent="0.2">
      <c r="B40" s="19" t="s">
        <v>27</v>
      </c>
      <c r="C40" s="20" t="s">
        <v>8</v>
      </c>
      <c r="D40" s="21" t="s">
        <v>240</v>
      </c>
      <c r="E40" s="153">
        <f>110+330+30</f>
        <v>470</v>
      </c>
      <c r="F40" s="22">
        <v>7</v>
      </c>
      <c r="G40" s="22">
        <f t="shared" si="3"/>
        <v>3290</v>
      </c>
      <c r="I40" s="134">
        <v>5</v>
      </c>
    </row>
    <row r="41" spans="2:9" ht="25.5" x14ac:dyDescent="0.2">
      <c r="B41" s="19" t="s">
        <v>28</v>
      </c>
      <c r="C41" s="20" t="s">
        <v>8</v>
      </c>
      <c r="D41" s="21" t="s">
        <v>207</v>
      </c>
      <c r="E41" s="147">
        <f>E43*0.25</f>
        <v>1.5</v>
      </c>
      <c r="F41" s="22">
        <v>6</v>
      </c>
      <c r="G41" s="22">
        <f t="shared" si="3"/>
        <v>9</v>
      </c>
      <c r="I41" s="146">
        <v>0</v>
      </c>
    </row>
    <row r="42" spans="2:9" ht="25.5" x14ac:dyDescent="0.2">
      <c r="B42" s="19" t="s">
        <v>29</v>
      </c>
      <c r="C42" s="20" t="s">
        <v>8</v>
      </c>
      <c r="D42" s="21" t="s">
        <v>71</v>
      </c>
      <c r="E42" s="147">
        <f>E44*0.5</f>
        <v>17.5</v>
      </c>
      <c r="F42" s="22">
        <v>8</v>
      </c>
      <c r="G42" s="22">
        <f t="shared" si="3"/>
        <v>140</v>
      </c>
      <c r="I42" s="146">
        <v>0</v>
      </c>
    </row>
    <row r="43" spans="2:9" ht="25.5" x14ac:dyDescent="0.2">
      <c r="B43" s="19" t="s">
        <v>30</v>
      </c>
      <c r="C43" s="20" t="s">
        <v>19</v>
      </c>
      <c r="D43" s="21" t="s">
        <v>72</v>
      </c>
      <c r="E43" s="147">
        <v>6</v>
      </c>
      <c r="F43" s="22">
        <v>5</v>
      </c>
      <c r="G43" s="22">
        <f t="shared" si="3"/>
        <v>30</v>
      </c>
      <c r="I43" s="134">
        <v>1</v>
      </c>
    </row>
    <row r="44" spans="2:9" ht="25.5" x14ac:dyDescent="0.2">
      <c r="B44" s="19" t="s">
        <v>31</v>
      </c>
      <c r="C44" s="20" t="s">
        <v>19</v>
      </c>
      <c r="D44" s="21" t="s">
        <v>224</v>
      </c>
      <c r="E44" s="147">
        <f>20+15</f>
        <v>35</v>
      </c>
      <c r="F44" s="22">
        <v>5.8</v>
      </c>
      <c r="G44" s="22">
        <f t="shared" si="3"/>
        <v>203</v>
      </c>
      <c r="I44" s="134">
        <v>1.1000000000000001</v>
      </c>
    </row>
    <row r="45" spans="2:9" ht="25.5" x14ac:dyDescent="0.2">
      <c r="B45" s="19" t="s">
        <v>32</v>
      </c>
      <c r="C45" s="20" t="s">
        <v>19</v>
      </c>
      <c r="D45" s="21" t="s">
        <v>73</v>
      </c>
      <c r="E45" s="147">
        <f>10+12+10</f>
        <v>32</v>
      </c>
      <c r="F45" s="22">
        <f>IF(REKAPITULACIJA!$F$41*I45=0,"",REKAPITULACIJA!$F$41*I45)</f>
        <v>14</v>
      </c>
      <c r="G45" s="22">
        <f t="shared" si="3"/>
        <v>448</v>
      </c>
      <c r="I45" s="135">
        <v>14</v>
      </c>
    </row>
    <row r="46" spans="2:9" ht="25.5" x14ac:dyDescent="0.2">
      <c r="B46" s="19" t="s">
        <v>33</v>
      </c>
      <c r="C46" s="20" t="s">
        <v>19</v>
      </c>
      <c r="D46" s="21" t="s">
        <v>225</v>
      </c>
      <c r="E46" s="153">
        <v>12</v>
      </c>
      <c r="F46" s="22">
        <v>12</v>
      </c>
      <c r="G46" s="22">
        <f t="shared" si="3"/>
        <v>144</v>
      </c>
      <c r="I46" s="135">
        <v>14</v>
      </c>
    </row>
    <row r="47" spans="2:9" x14ac:dyDescent="0.2">
      <c r="E47" s="25" t="str">
        <f>IF(SUM(E50:E53)=0,0,"")</f>
        <v/>
      </c>
      <c r="F47" s="25"/>
      <c r="G47" s="25" t="str">
        <f>IF(REKAPITULACIJA!$F$41=0,"",IF(SUM(G50:G53)=0,0,""))</f>
        <v/>
      </c>
    </row>
    <row r="48" spans="2:9" ht="21.2" customHeight="1" x14ac:dyDescent="0.2">
      <c r="B48" s="165" t="s">
        <v>47</v>
      </c>
      <c r="C48" s="165"/>
      <c r="D48" s="165"/>
      <c r="E48" s="26" t="str">
        <f>IF(SUM(E50:E53)=0,0,"")</f>
        <v/>
      </c>
      <c r="F48" s="26"/>
      <c r="G48" s="26" t="str">
        <f>IF(REKAPITULACIJA!$F$41=0,"",IF(SUM(G50:G53)=0,0,""))</f>
        <v/>
      </c>
    </row>
    <row r="49" spans="2:9" x14ac:dyDescent="0.2">
      <c r="E49" s="25" t="str">
        <f>IF(SUM(E50:E53)=0,0,"")</f>
        <v/>
      </c>
      <c r="F49" s="25"/>
      <c r="G49" s="25" t="str">
        <f>IF(REKAPITULACIJA!$F$41=0,"",IF(SUM(G50:G53)=0,0,""))</f>
        <v/>
      </c>
    </row>
    <row r="50" spans="2:9" ht="76.5" x14ac:dyDescent="0.2">
      <c r="B50" s="19" t="s">
        <v>34</v>
      </c>
      <c r="C50" s="20" t="s">
        <v>280</v>
      </c>
      <c r="D50" s="21" t="s">
        <v>284</v>
      </c>
      <c r="E50" s="22">
        <v>1</v>
      </c>
      <c r="F50" s="22">
        <v>4500</v>
      </c>
      <c r="G50" s="22">
        <f t="shared" ref="G50:G53" si="4">IF(F50="","",E50*F50)</f>
        <v>4500</v>
      </c>
      <c r="I50" s="144">
        <v>0</v>
      </c>
    </row>
    <row r="51" spans="2:9" ht="38.25" x14ac:dyDescent="0.2">
      <c r="B51" s="19" t="s">
        <v>35</v>
      </c>
      <c r="C51" s="20" t="s">
        <v>23</v>
      </c>
      <c r="D51" s="21" t="s">
        <v>281</v>
      </c>
      <c r="E51" s="147">
        <f>50*0.15</f>
        <v>7.5</v>
      </c>
      <c r="F51" s="22">
        <v>60</v>
      </c>
      <c r="G51" s="22">
        <f t="shared" si="4"/>
        <v>450</v>
      </c>
      <c r="I51" s="143">
        <v>0</v>
      </c>
    </row>
    <row r="52" spans="2:9" ht="76.5" x14ac:dyDescent="0.2">
      <c r="B52" s="19" t="s">
        <v>36</v>
      </c>
      <c r="C52" s="20" t="s">
        <v>23</v>
      </c>
      <c r="D52" s="21" t="s">
        <v>283</v>
      </c>
      <c r="E52" s="22">
        <v>1</v>
      </c>
      <c r="F52" s="22">
        <v>3500</v>
      </c>
      <c r="G52" s="22">
        <f t="shared" ref="G52" si="5">IF(F52="","",E52*F52)</f>
        <v>3500</v>
      </c>
      <c r="I52" s="143">
        <v>0</v>
      </c>
    </row>
    <row r="53" spans="2:9" ht="102" x14ac:dyDescent="0.2">
      <c r="B53" s="19" t="s">
        <v>282</v>
      </c>
      <c r="C53" s="20" t="s">
        <v>23</v>
      </c>
      <c r="D53" s="152" t="s">
        <v>285</v>
      </c>
      <c r="E53" s="22">
        <v>1</v>
      </c>
      <c r="F53" s="22">
        <v>3000</v>
      </c>
      <c r="G53" s="22">
        <f t="shared" si="4"/>
        <v>3000</v>
      </c>
      <c r="I53" s="143">
        <v>0</v>
      </c>
    </row>
    <row r="54" spans="2:9" x14ac:dyDescent="0.2">
      <c r="E54" s="23"/>
      <c r="F54" s="23"/>
      <c r="G54" s="23"/>
    </row>
    <row r="55" spans="2:9" ht="21.2" customHeight="1" x14ac:dyDescent="0.3">
      <c r="B55" s="162" t="s">
        <v>48</v>
      </c>
      <c r="C55" s="163"/>
      <c r="D55" s="163"/>
      <c r="E55" s="17"/>
      <c r="F55" s="17"/>
      <c r="G55" s="18"/>
    </row>
    <row r="56" spans="2:9" ht="20.25" customHeight="1" x14ac:dyDescent="0.25">
      <c r="B56" s="164" t="s">
        <v>49</v>
      </c>
      <c r="C56" s="164"/>
      <c r="D56" s="164"/>
      <c r="E56" s="24" t="str">
        <f>IF(SUM(E58:E58)=0,0,"")</f>
        <v/>
      </c>
      <c r="F56" s="24"/>
      <c r="G56" s="24" t="str">
        <f>IF(REKAPITULACIJA!$F$41=0,"",IF(SUM(G58:G58)=0,0,""))</f>
        <v/>
      </c>
    </row>
    <row r="57" spans="2:9" x14ac:dyDescent="0.2">
      <c r="E57" s="16" t="str">
        <f>IF(SUM(E58:E58)=0,0,"")</f>
        <v/>
      </c>
      <c r="F57" s="16"/>
      <c r="G57" s="16" t="str">
        <f>IF(REKAPITULACIJA!$F$41=0,"",IF(SUM(G58:G58)=0,0,""))</f>
        <v/>
      </c>
    </row>
    <row r="58" spans="2:9" ht="25.5" x14ac:dyDescent="0.2">
      <c r="B58" s="19" t="s">
        <v>38</v>
      </c>
      <c r="C58" s="20" t="s">
        <v>37</v>
      </c>
      <c r="D58" s="21" t="s">
        <v>215</v>
      </c>
      <c r="E58" s="147">
        <v>25</v>
      </c>
      <c r="F58" s="22">
        <v>45</v>
      </c>
      <c r="G58" s="22">
        <f t="shared" ref="G58:G59" si="6">IF(F58="","",E58*F58)</f>
        <v>1125</v>
      </c>
      <c r="I58" s="139">
        <v>0</v>
      </c>
    </row>
    <row r="59" spans="2:9" ht="25.5" x14ac:dyDescent="0.2">
      <c r="B59" s="19" t="s">
        <v>193</v>
      </c>
      <c r="C59" s="20" t="s">
        <v>4</v>
      </c>
      <c r="D59" s="21" t="s">
        <v>194</v>
      </c>
      <c r="E59" s="147">
        <v>1</v>
      </c>
      <c r="F59" s="22">
        <v>1500</v>
      </c>
      <c r="G59" s="22">
        <f t="shared" si="6"/>
        <v>1500</v>
      </c>
      <c r="I59" s="6"/>
    </row>
    <row r="60" spans="2:9" ht="21.2" customHeight="1" x14ac:dyDescent="0.25">
      <c r="B60" s="165" t="s">
        <v>50</v>
      </c>
      <c r="C60" s="165"/>
      <c r="D60" s="165"/>
      <c r="E60" s="140" t="str">
        <f>IF(SUM(E62:E62)=0,0,"")</f>
        <v/>
      </c>
      <c r="F60" s="140"/>
      <c r="G60" s="140" t="str">
        <f>IF(REKAPITULACIJA!$F$41=0,"",IF(SUM(G62:G62)=0,0,""))</f>
        <v/>
      </c>
    </row>
    <row r="61" spans="2:9" x14ac:dyDescent="0.2">
      <c r="E61" s="16" t="str">
        <f>IF(SUM(E62:E62)=0,0,"")</f>
        <v/>
      </c>
      <c r="F61" s="16"/>
      <c r="G61" s="16" t="str">
        <f>IF(REKAPITULACIJA!$F$41=0,"",IF(SUM(G62:G62)=0,0,""))</f>
        <v/>
      </c>
    </row>
    <row r="62" spans="2:9" ht="25.5" x14ac:dyDescent="0.2">
      <c r="B62" s="19" t="s">
        <v>39</v>
      </c>
      <c r="C62" s="20"/>
      <c r="D62" s="21" t="s">
        <v>288</v>
      </c>
      <c r="E62" s="22">
        <v>1</v>
      </c>
      <c r="F62" s="22">
        <v>350</v>
      </c>
      <c r="G62" s="22">
        <f>IF(F62="","",E62*F62)</f>
        <v>350</v>
      </c>
      <c r="I62" s="148">
        <v>0</v>
      </c>
    </row>
    <row r="63" spans="2:9" x14ac:dyDescent="0.2">
      <c r="E63" s="16" t="str">
        <f>IF(SUM(E66:E67)=0,0,"")</f>
        <v/>
      </c>
      <c r="F63" s="16"/>
      <c r="G63" s="16" t="str">
        <f>IF(REKAPITULACIJA!$F$41=0,"",IF(SUM(G66:G67)=0,0,""))</f>
        <v/>
      </c>
    </row>
    <row r="64" spans="2:9" ht="21.2" customHeight="1" x14ac:dyDescent="0.25">
      <c r="B64" s="165" t="s">
        <v>51</v>
      </c>
      <c r="C64" s="165"/>
      <c r="D64" s="165"/>
      <c r="E64" s="140" t="str">
        <f>IF(SUM(E66:E67)=0,0,"")</f>
        <v/>
      </c>
      <c r="F64" s="140"/>
      <c r="G64" s="140" t="str">
        <f>IF(REKAPITULACIJA!$F$41=0,"",IF(SUM(G66:G67)=0,0,""))</f>
        <v/>
      </c>
    </row>
    <row r="65" spans="2:9" x14ac:dyDescent="0.2">
      <c r="E65" s="16" t="str">
        <f>IF(SUM(E66:E67)=0,0,"")</f>
        <v/>
      </c>
      <c r="F65" s="16"/>
      <c r="G65" s="16" t="str">
        <f>IF(REKAPITULACIJA!$F$41=0,"",IF(SUM(G66:G67)=0,0,""))</f>
        <v/>
      </c>
    </row>
    <row r="66" spans="2:9" ht="38.25" x14ac:dyDescent="0.2">
      <c r="B66" s="19" t="s">
        <v>40</v>
      </c>
      <c r="C66" s="20" t="s">
        <v>4</v>
      </c>
      <c r="D66" s="21" t="s">
        <v>279</v>
      </c>
      <c r="E66" s="22">
        <v>1</v>
      </c>
      <c r="F66" s="22">
        <v>1600</v>
      </c>
      <c r="G66" s="22">
        <f>IF(F66="","",E66*F66)</f>
        <v>1600</v>
      </c>
      <c r="I66" s="139">
        <v>0</v>
      </c>
    </row>
    <row r="67" spans="2:9" ht="38.25" x14ac:dyDescent="0.2">
      <c r="B67" s="19" t="s">
        <v>41</v>
      </c>
      <c r="C67" s="20" t="s">
        <v>4</v>
      </c>
      <c r="D67" s="21" t="s">
        <v>287</v>
      </c>
      <c r="E67" s="22">
        <v>1</v>
      </c>
      <c r="F67" s="22">
        <v>800</v>
      </c>
      <c r="G67" s="22">
        <f t="shared" ref="G67" si="7">IF(F67="","",E67*F67)</f>
        <v>800</v>
      </c>
      <c r="I67" s="139">
        <v>0</v>
      </c>
    </row>
    <row r="68" spans="2:9" ht="13.5" thickBot="1" x14ac:dyDescent="0.25"/>
    <row r="69" spans="2:9" ht="16.5" thickBot="1" x14ac:dyDescent="0.25">
      <c r="D69" s="27" t="s">
        <v>74</v>
      </c>
      <c r="E69" s="28"/>
      <c r="F69" s="159">
        <f>IF(SUM(G8:G67)=0,"",SUM(G8:G67))</f>
        <v>30966.3</v>
      </c>
      <c r="G69" s="160"/>
    </row>
  </sheetData>
  <sheetProtection selectLockedCells="1" selectUnlockedCells="1"/>
  <autoFilter ref="E1:G69">
    <filterColumn colId="0">
      <filters blank="1">
        <filter val="0,28"/>
        <filter val="1,00"/>
        <filter val="1,50"/>
        <filter val="12,00"/>
        <filter val="129,00"/>
        <filter val="15,00"/>
        <filter val="17,50"/>
        <filter val="20,00"/>
        <filter val="21,50"/>
        <filter val="22,00"/>
        <filter val="25,00"/>
        <filter val="3,00"/>
        <filter val="30,00"/>
        <filter val="32,00"/>
        <filter val="35,00"/>
        <filter val="40,00"/>
        <filter val="45,00"/>
        <filter val="470,00"/>
        <filter val="5,00"/>
        <filter val="50,00"/>
        <filter val="6,00"/>
        <filter val="7,50"/>
        <filter val="8,00"/>
        <filter val="količina"/>
      </filters>
    </filterColumn>
  </autoFilter>
  <dataConsolidate/>
  <mergeCells count="12">
    <mergeCell ref="F69:G69"/>
    <mergeCell ref="B4:G4"/>
    <mergeCell ref="B6:D6"/>
    <mergeCell ref="B13:D13"/>
    <mergeCell ref="B14:D14"/>
    <mergeCell ref="B26:D26"/>
    <mergeCell ref="B36:D36"/>
    <mergeCell ref="B48:D48"/>
    <mergeCell ref="B55:D55"/>
    <mergeCell ref="B56:D56"/>
    <mergeCell ref="B60:D60"/>
    <mergeCell ref="B64:D6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rowBreaks count="1" manualBreakCount="1">
    <brk id="25" max="1638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 filterMode="1">
    <tabColor rgb="FFFFFF00"/>
  </sheetPr>
  <dimension ref="A1:I41"/>
  <sheetViews>
    <sheetView view="pageBreakPreview" zoomScaleNormal="130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49"/>
    <col min="6" max="6" width="9.140625" style="49" customWidth="1"/>
    <col min="7" max="7" width="9.7109375" style="49" customWidth="1"/>
    <col min="8" max="8" width="4" style="61" hidden="1" customWidth="1"/>
    <col min="9" max="9" width="8.7109375" style="97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52</v>
      </c>
      <c r="C2" s="51" t="s">
        <v>57</v>
      </c>
      <c r="D2" s="51" t="s">
        <v>53</v>
      </c>
      <c r="E2" s="52" t="s">
        <v>54</v>
      </c>
      <c r="F2" s="52" t="s">
        <v>55</v>
      </c>
      <c r="G2" s="52" t="s">
        <v>56</v>
      </c>
      <c r="I2" s="98" t="s">
        <v>62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99"/>
    </row>
    <row r="4" spans="1:9" ht="15.75" x14ac:dyDescent="0.2">
      <c r="B4" s="166" t="s">
        <v>75</v>
      </c>
      <c r="C4" s="166"/>
      <c r="D4" s="166"/>
      <c r="E4" s="166"/>
      <c r="F4" s="166"/>
      <c r="G4" s="166"/>
    </row>
    <row r="5" spans="1:9" ht="12.75" customHeight="1" x14ac:dyDescent="0.2">
      <c r="B5" s="57"/>
      <c r="C5" s="57"/>
      <c r="D5" s="57"/>
      <c r="E5" s="58"/>
      <c r="F5" s="58"/>
      <c r="G5" s="58"/>
    </row>
    <row r="6" spans="1:9" ht="21.2" customHeight="1" x14ac:dyDescent="0.3">
      <c r="B6" s="167" t="s">
        <v>100</v>
      </c>
      <c r="C6" s="168"/>
      <c r="D6" s="168"/>
      <c r="E6" s="59"/>
      <c r="F6" s="59"/>
      <c r="G6" s="60"/>
    </row>
    <row r="7" spans="1:9" x14ac:dyDescent="0.2">
      <c r="E7" s="58"/>
      <c r="F7" s="58"/>
      <c r="G7" s="58"/>
    </row>
    <row r="8" spans="1:9" ht="38.25" x14ac:dyDescent="0.2">
      <c r="B8" s="63" t="s">
        <v>76</v>
      </c>
      <c r="C8" s="64" t="s">
        <v>23</v>
      </c>
      <c r="D8" s="65" t="s">
        <v>95</v>
      </c>
      <c r="E8" s="69">
        <v>75</v>
      </c>
      <c r="F8" s="66">
        <f>IF(REKAPITULACIJA!$F$41*I8=0,"",REKAPITULACIJA!$F$41*I8)</f>
        <v>5.28</v>
      </c>
      <c r="G8" s="66">
        <f t="shared" ref="G8:G11" si="0">IF(F8="","",E8*F8)</f>
        <v>396</v>
      </c>
      <c r="I8" s="124">
        <v>5.28</v>
      </c>
    </row>
    <row r="9" spans="1:9" ht="25.5" x14ac:dyDescent="0.2">
      <c r="B9" s="63" t="s">
        <v>78</v>
      </c>
      <c r="C9" s="64" t="s">
        <v>23</v>
      </c>
      <c r="D9" s="65" t="s">
        <v>291</v>
      </c>
      <c r="E9" s="69">
        <v>2280</v>
      </c>
      <c r="F9" s="66">
        <f>IF(REKAPITULACIJA!$F$41*I9=0,"",REKAPITULACIJA!$F$41*I9)</f>
        <v>5.28</v>
      </c>
      <c r="G9" s="66">
        <f t="shared" si="0"/>
        <v>12038.400000000001</v>
      </c>
      <c r="I9" s="126">
        <v>5.28</v>
      </c>
    </row>
    <row r="10" spans="1:9" ht="51" x14ac:dyDescent="0.2">
      <c r="B10" s="63" t="s">
        <v>79</v>
      </c>
      <c r="C10" s="64" t="s">
        <v>23</v>
      </c>
      <c r="D10" s="65" t="s">
        <v>96</v>
      </c>
      <c r="E10" s="69">
        <f>('4. ODVODNJAVANJE'!E8*0.3)+('4. ODVODNJAVANJE'!E14*0.3)</f>
        <v>48</v>
      </c>
      <c r="F10" s="66">
        <f>IF(REKAPITULACIJA!$F$41*I10=0,"",REKAPITULACIJA!$F$41*I10)</f>
        <v>8.8000000000000007</v>
      </c>
      <c r="G10" s="66">
        <f t="shared" si="0"/>
        <v>422.40000000000003</v>
      </c>
      <c r="I10" s="125">
        <v>8.8000000000000007</v>
      </c>
    </row>
    <row r="11" spans="1:9" ht="51" x14ac:dyDescent="0.2">
      <c r="B11" s="63" t="s">
        <v>80</v>
      </c>
      <c r="C11" s="64" t="s">
        <v>23</v>
      </c>
      <c r="D11" s="65" t="s">
        <v>97</v>
      </c>
      <c r="E11" s="69">
        <f>+('4. ODVODNJAVANJE'!E24*4)</f>
        <v>104</v>
      </c>
      <c r="F11" s="66">
        <f>IF(REKAPITULACIJA!$F$41*I11=0,"",REKAPITULACIJA!$F$41*I11)</f>
        <v>11.33</v>
      </c>
      <c r="G11" s="66">
        <f t="shared" si="0"/>
        <v>1178.32</v>
      </c>
      <c r="I11" s="127">
        <v>11.33</v>
      </c>
    </row>
    <row r="12" spans="1:9" x14ac:dyDescent="0.2">
      <c r="E12" s="58" t="str">
        <f>IF(SUM(E15:E16)=0,0,"")</f>
        <v/>
      </c>
      <c r="F12" s="58"/>
      <c r="G12" s="58" t="str">
        <f>IF(REKAPITULACIJA!$F$41=0,"",IF(SUM(G15:G16)=0,0,""))</f>
        <v/>
      </c>
    </row>
    <row r="13" spans="1:9" ht="21.2" customHeight="1" x14ac:dyDescent="0.3">
      <c r="B13" s="167" t="s">
        <v>77</v>
      </c>
      <c r="C13" s="168"/>
      <c r="D13" s="168"/>
      <c r="E13" s="59" t="str">
        <f>IF(SUM(E15:E16)=0,0,"")</f>
        <v/>
      </c>
      <c r="F13" s="59"/>
      <c r="G13" s="60" t="str">
        <f>IF(REKAPITULACIJA!$F$41=0,"",IF(SUM(G15:G16)=0,0,""))</f>
        <v/>
      </c>
    </row>
    <row r="14" spans="1:9" x14ac:dyDescent="0.2">
      <c r="E14" s="58" t="str">
        <f>IF(SUM(G15:G16)=0,0,"")</f>
        <v/>
      </c>
      <c r="F14" s="58"/>
      <c r="G14" s="58" t="str">
        <f>IF(REKAPITULACIJA!$F$41=0,"",IF(SUM(G15:G16)=0,0,""))</f>
        <v/>
      </c>
    </row>
    <row r="15" spans="1:9" ht="25.5" x14ac:dyDescent="0.2">
      <c r="B15" s="63" t="s">
        <v>81</v>
      </c>
      <c r="C15" s="64" t="s">
        <v>8</v>
      </c>
      <c r="D15" s="67" t="s">
        <v>98</v>
      </c>
      <c r="E15" s="69">
        <v>3100</v>
      </c>
      <c r="F15" s="66">
        <v>1.2</v>
      </c>
      <c r="G15" s="66">
        <f t="shared" ref="G15:G16" si="1">IF(F15="","",E15*F15)</f>
        <v>3720</v>
      </c>
      <c r="I15" s="121">
        <v>2</v>
      </c>
    </row>
    <row r="16" spans="1:9" ht="25.5" x14ac:dyDescent="0.2">
      <c r="B16" s="63" t="s">
        <v>196</v>
      </c>
      <c r="C16" s="64" t="s">
        <v>8</v>
      </c>
      <c r="D16" s="67" t="s">
        <v>216</v>
      </c>
      <c r="E16" s="69">
        <v>3250</v>
      </c>
      <c r="F16" s="66">
        <v>1.2</v>
      </c>
      <c r="G16" s="66">
        <f t="shared" si="1"/>
        <v>3900</v>
      </c>
      <c r="I16" s="61"/>
    </row>
    <row r="17" spans="2:9" x14ac:dyDescent="0.2">
      <c r="E17" s="58" t="str">
        <f>IF(SUM(E20:E20)=0,0,"")</f>
        <v/>
      </c>
      <c r="F17" s="58"/>
      <c r="G17" s="58" t="str">
        <f>IF(REKAPITULACIJA!$F$41=0,"",IF(SUM(G20:G20)=0,0,""))</f>
        <v/>
      </c>
    </row>
    <row r="18" spans="2:9" ht="21.2" customHeight="1" x14ac:dyDescent="0.3">
      <c r="B18" s="167" t="s">
        <v>101</v>
      </c>
      <c r="C18" s="168"/>
      <c r="D18" s="168"/>
      <c r="E18" s="59" t="str">
        <f>IF(SUM(E20:E20)=0,0,"")</f>
        <v/>
      </c>
      <c r="F18" s="59"/>
      <c r="G18" s="60" t="str">
        <f>IF(REKAPITULACIJA!$F$41=0,"",IF(SUM(G20:G20)=0,0,""))</f>
        <v/>
      </c>
    </row>
    <row r="19" spans="2:9" x14ac:dyDescent="0.2">
      <c r="E19" s="58" t="str">
        <f>IF(SUM(E20:E20)=0,0,"")</f>
        <v/>
      </c>
      <c r="F19" s="58"/>
      <c r="G19" s="58" t="str">
        <f>IF(REKAPITULACIJA!$F$41=0,"",IF(SUM(G20:G20)=0,0,""))</f>
        <v/>
      </c>
    </row>
    <row r="20" spans="2:9" ht="38.25" x14ac:dyDescent="0.2">
      <c r="B20" s="63" t="s">
        <v>82</v>
      </c>
      <c r="C20" s="64" t="s">
        <v>8</v>
      </c>
      <c r="D20" s="65" t="s">
        <v>99</v>
      </c>
      <c r="E20" s="66">
        <v>3600</v>
      </c>
      <c r="F20" s="66">
        <v>3.5</v>
      </c>
      <c r="G20" s="66">
        <f t="shared" ref="G20" si="2">IF(F20="","",E20*F20)</f>
        <v>12600</v>
      </c>
      <c r="I20" s="119">
        <v>0</v>
      </c>
    </row>
    <row r="21" spans="2:9" x14ac:dyDescent="0.2">
      <c r="E21" s="68"/>
      <c r="F21" s="58"/>
      <c r="G21" s="58"/>
    </row>
    <row r="22" spans="2:9" ht="21.2" customHeight="1" x14ac:dyDescent="0.3">
      <c r="B22" s="167" t="s">
        <v>102</v>
      </c>
      <c r="C22" s="168"/>
      <c r="D22" s="168"/>
      <c r="E22" s="59"/>
      <c r="F22" s="59"/>
      <c r="G22" s="60"/>
    </row>
    <row r="23" spans="2:9" x14ac:dyDescent="0.2">
      <c r="E23" s="58"/>
      <c r="F23" s="58"/>
      <c r="G23" s="58"/>
    </row>
    <row r="24" spans="2:9" ht="38.25" x14ac:dyDescent="0.2">
      <c r="B24" s="63" t="s">
        <v>83</v>
      </c>
      <c r="C24" s="64" t="s">
        <v>23</v>
      </c>
      <c r="D24" s="65" t="s">
        <v>295</v>
      </c>
      <c r="E24" s="69">
        <v>18</v>
      </c>
      <c r="F24" s="66">
        <v>24</v>
      </c>
      <c r="G24" s="66">
        <f>IF(F24="","",E24*F24)</f>
        <v>432</v>
      </c>
      <c r="I24" s="128">
        <v>7</v>
      </c>
    </row>
    <row r="25" spans="2:9" ht="89.25" x14ac:dyDescent="0.2">
      <c r="B25" s="63" t="s">
        <v>84</v>
      </c>
      <c r="C25" s="64" t="s">
        <v>23</v>
      </c>
      <c r="D25" s="65" t="s">
        <v>267</v>
      </c>
      <c r="E25" s="69">
        <f>(E10+E11)*0.75</f>
        <v>114</v>
      </c>
      <c r="F25" s="66">
        <v>24</v>
      </c>
      <c r="G25" s="66">
        <f t="shared" ref="G25" si="3">IF(F25="","",E25*F25)</f>
        <v>2736</v>
      </c>
      <c r="I25" s="128">
        <v>18</v>
      </c>
    </row>
    <row r="26" spans="2:9" ht="63.75" x14ac:dyDescent="0.2">
      <c r="B26" s="63" t="s">
        <v>85</v>
      </c>
      <c r="C26" s="64" t="s">
        <v>23</v>
      </c>
      <c r="D26" s="65" t="s">
        <v>294</v>
      </c>
      <c r="E26" s="69">
        <v>1300</v>
      </c>
      <c r="F26" s="66">
        <v>24</v>
      </c>
      <c r="G26" s="66">
        <f t="shared" ref="G26" si="4">IF(F26="","",E26*F26)</f>
        <v>31200</v>
      </c>
      <c r="I26" s="116">
        <v>0</v>
      </c>
    </row>
    <row r="27" spans="2:9" x14ac:dyDescent="0.2">
      <c r="E27" s="58" t="str">
        <f>IF(SUM(E30:E31)=0,0,"")</f>
        <v/>
      </c>
      <c r="F27" s="58"/>
      <c r="G27" s="58" t="str">
        <f>IF(REKAPITULACIJA!$F$41=0,"",IF(SUM(G30:G31)=0,0,""))</f>
        <v/>
      </c>
    </row>
    <row r="28" spans="2:9" ht="21.2" customHeight="1" x14ac:dyDescent="0.3">
      <c r="B28" s="167" t="s">
        <v>103</v>
      </c>
      <c r="C28" s="168"/>
      <c r="D28" s="168"/>
      <c r="E28" s="59" t="str">
        <f>IF(SUM(E30:E31)=0,0,"")</f>
        <v/>
      </c>
      <c r="F28" s="59"/>
      <c r="G28" s="60" t="str">
        <f>IF(REKAPITULACIJA!$F$41=0,"",IF(SUM(G30:G31)=0,0,""))</f>
        <v/>
      </c>
    </row>
    <row r="29" spans="2:9" x14ac:dyDescent="0.2">
      <c r="E29" s="58" t="str">
        <f>IF(SUM(E30:E31)=0,0,"")</f>
        <v/>
      </c>
      <c r="F29" s="58"/>
      <c r="G29" s="58" t="str">
        <f>IF(REKAPITULACIJA!$F$41=0,"",IF(SUM(G30:G31)=0,0,""))</f>
        <v/>
      </c>
    </row>
    <row r="30" spans="2:9" ht="38.25" x14ac:dyDescent="0.2">
      <c r="B30" s="63" t="s">
        <v>86</v>
      </c>
      <c r="C30" s="64" t="s">
        <v>8</v>
      </c>
      <c r="D30" s="65" t="s">
        <v>206</v>
      </c>
      <c r="E30" s="69">
        <v>400</v>
      </c>
      <c r="F30" s="66">
        <v>5.4</v>
      </c>
      <c r="G30" s="66">
        <f t="shared" ref="G30:G31" si="5">IF(F30="","",E30*F30)</f>
        <v>2160</v>
      </c>
      <c r="I30" s="122">
        <v>0</v>
      </c>
    </row>
    <row r="31" spans="2:9" ht="25.5" x14ac:dyDescent="0.2">
      <c r="B31" s="63" t="s">
        <v>87</v>
      </c>
      <c r="C31" s="64" t="s">
        <v>8</v>
      </c>
      <c r="D31" s="65" t="s">
        <v>211</v>
      </c>
      <c r="E31" s="69">
        <f>E30</f>
        <v>400</v>
      </c>
      <c r="F31" s="66">
        <v>0.7</v>
      </c>
      <c r="G31" s="66">
        <f t="shared" si="5"/>
        <v>280</v>
      </c>
      <c r="I31" s="122">
        <v>0</v>
      </c>
    </row>
    <row r="32" spans="2:9" x14ac:dyDescent="0.2">
      <c r="E32" s="58"/>
      <c r="F32" s="58"/>
      <c r="G32" s="58"/>
    </row>
    <row r="33" spans="2:9" ht="21.2" customHeight="1" x14ac:dyDescent="0.3">
      <c r="B33" s="167" t="s">
        <v>104</v>
      </c>
      <c r="C33" s="168"/>
      <c r="D33" s="168"/>
      <c r="E33" s="59"/>
      <c r="F33" s="59"/>
      <c r="G33" s="60"/>
    </row>
    <row r="34" spans="2:9" x14ac:dyDescent="0.2">
      <c r="E34" s="58"/>
      <c r="F34" s="58"/>
      <c r="G34" s="58"/>
    </row>
    <row r="35" spans="2:9" ht="25.5" x14ac:dyDescent="0.2">
      <c r="B35" s="63" t="s">
        <v>89</v>
      </c>
      <c r="C35" s="64" t="s">
        <v>88</v>
      </c>
      <c r="D35" s="65" t="s">
        <v>212</v>
      </c>
      <c r="E35" s="69">
        <f>E37+E38+E39</f>
        <v>3756.71</v>
      </c>
      <c r="F35" s="66">
        <v>3</v>
      </c>
      <c r="G35" s="66">
        <f t="shared" ref="G35:G39" si="6">IF(F35="","",E35*F35)</f>
        <v>11270.130000000001</v>
      </c>
      <c r="I35" s="120">
        <v>0</v>
      </c>
    </row>
    <row r="36" spans="2:9" ht="51" x14ac:dyDescent="0.2">
      <c r="B36" s="63" t="s">
        <v>90</v>
      </c>
      <c r="C36" s="64" t="s">
        <v>88</v>
      </c>
      <c r="D36" s="67" t="s">
        <v>268</v>
      </c>
      <c r="E36" s="69">
        <f>(('1. PREDDELA'!E42)*0.07)*2.3</f>
        <v>2.8174999999999999</v>
      </c>
      <c r="F36" s="66">
        <v>1.5</v>
      </c>
      <c r="G36" s="66">
        <f t="shared" si="6"/>
        <v>4.2262500000000003</v>
      </c>
      <c r="I36" s="121">
        <v>0</v>
      </c>
    </row>
    <row r="37" spans="2:9" ht="38.25" x14ac:dyDescent="0.2">
      <c r="B37" s="63" t="s">
        <v>91</v>
      </c>
      <c r="C37" s="64" t="s">
        <v>88</v>
      </c>
      <c r="D37" s="65" t="s">
        <v>199</v>
      </c>
      <c r="E37" s="69">
        <f>(E8+E9+E10+'1. PREDDELA'!E38)*1.5</f>
        <v>3634.5</v>
      </c>
      <c r="F37" s="66">
        <v>3.5</v>
      </c>
      <c r="G37" s="66">
        <f t="shared" si="6"/>
        <v>12720.75</v>
      </c>
      <c r="I37" s="121">
        <v>0</v>
      </c>
    </row>
    <row r="38" spans="2:9" ht="38.25" x14ac:dyDescent="0.2">
      <c r="B38" s="63" t="s">
        <v>92</v>
      </c>
      <c r="C38" s="64" t="s">
        <v>88</v>
      </c>
      <c r="D38" s="65" t="s">
        <v>200</v>
      </c>
      <c r="E38" s="69">
        <f>(('1. PREDDELA'!E40)*0.1+('1. PREDDELA'!E42)*0.04+('1. PREDDELA'!E39*0.05))*2.3</f>
        <v>114.31</v>
      </c>
      <c r="F38" s="66">
        <v>9.3000000000000007</v>
      </c>
      <c r="G38" s="66">
        <f t="shared" si="6"/>
        <v>1063.0830000000001</v>
      </c>
      <c r="I38" s="121">
        <v>0</v>
      </c>
    </row>
    <row r="39" spans="2:9" ht="51" x14ac:dyDescent="0.2">
      <c r="B39" s="63" t="s">
        <v>93</v>
      </c>
      <c r="C39" s="64" t="s">
        <v>88</v>
      </c>
      <c r="D39" s="65" t="s">
        <v>201</v>
      </c>
      <c r="E39" s="69">
        <f>(('1. PREDDELA'!E45*80/1000)+('1. PREDDELA'!E46*50/1000))*2.5</f>
        <v>7.9</v>
      </c>
      <c r="F39" s="66">
        <v>9.5</v>
      </c>
      <c r="G39" s="66">
        <f t="shared" si="6"/>
        <v>75.05</v>
      </c>
      <c r="I39" s="121">
        <v>0</v>
      </c>
    </row>
    <row r="40" spans="2:9" ht="13.5" thickBot="1" x14ac:dyDescent="0.25">
      <c r="B40" s="70"/>
      <c r="C40" s="71"/>
      <c r="D40" s="72"/>
      <c r="E40" s="73"/>
      <c r="F40" s="73"/>
      <c r="G40" s="73"/>
      <c r="I40" s="61"/>
    </row>
    <row r="41" spans="2:9" ht="16.5" thickBot="1" x14ac:dyDescent="0.25">
      <c r="D41" s="74" t="s">
        <v>94</v>
      </c>
      <c r="E41" s="75"/>
      <c r="F41" s="169">
        <f>IF(SUM(G8:G39)=0,"",SUM(G8:G39))</f>
        <v>96196.359250000009</v>
      </c>
      <c r="G41" s="170"/>
    </row>
  </sheetData>
  <sheetProtection selectLockedCells="1" selectUnlockedCells="1"/>
  <autoFilter ref="E1:G41">
    <filterColumn colId="0">
      <filters blank="1">
        <filter val="1.300,00"/>
        <filter val="104,00"/>
        <filter val="114,31"/>
        <filter val="18,00"/>
        <filter val="2,82"/>
        <filter val="2.280,00"/>
        <filter val="24,30"/>
        <filter val="3.100,00"/>
        <filter val="3.250,00"/>
        <filter val="3.598,95"/>
        <filter val="3.600,00"/>
        <filter val="3.721,16"/>
        <filter val="400,00"/>
        <filter val="64,15"/>
        <filter val="7,90"/>
        <filter val="75,00"/>
        <filter val="količina"/>
      </filters>
    </filterColumn>
  </autoFilter>
  <dataConsolidate/>
  <mergeCells count="8">
    <mergeCell ref="B4:G4"/>
    <mergeCell ref="B6:D6"/>
    <mergeCell ref="B13:D13"/>
    <mergeCell ref="B18:D18"/>
    <mergeCell ref="F41:G41"/>
    <mergeCell ref="B22:D22"/>
    <mergeCell ref="B28:D28"/>
    <mergeCell ref="B33:D3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rowBreaks count="1" manualBreakCount="1">
    <brk id="27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 filterMode="1">
    <tabColor rgb="FF92D050"/>
  </sheetPr>
  <dimension ref="A1:I52"/>
  <sheetViews>
    <sheetView view="pageBreakPreview" zoomScaleNormal="11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49"/>
    <col min="6" max="6" width="9.140625" style="49" customWidth="1"/>
    <col min="7" max="7" width="9.7109375" style="49" customWidth="1"/>
    <col min="8" max="8" width="4" style="61" customWidth="1"/>
    <col min="9" max="9" width="16.85546875" style="97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52</v>
      </c>
      <c r="C2" s="51" t="s">
        <v>57</v>
      </c>
      <c r="D2" s="51" t="s">
        <v>53</v>
      </c>
      <c r="E2" s="52" t="s">
        <v>54</v>
      </c>
      <c r="F2" s="52" t="s">
        <v>55</v>
      </c>
      <c r="G2" s="52" t="s">
        <v>56</v>
      </c>
      <c r="I2" s="98" t="s">
        <v>62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99"/>
    </row>
    <row r="4" spans="1:9" ht="15.75" x14ac:dyDescent="0.2">
      <c r="B4" s="166" t="s">
        <v>105</v>
      </c>
      <c r="C4" s="166"/>
      <c r="D4" s="166"/>
      <c r="E4" s="166"/>
      <c r="F4" s="166"/>
      <c r="G4" s="166"/>
    </row>
    <row r="5" spans="1:9" ht="12.75" customHeight="1" x14ac:dyDescent="0.2">
      <c r="B5" s="57"/>
      <c r="C5" s="57"/>
      <c r="D5" s="57"/>
      <c r="E5" s="76"/>
      <c r="F5" s="76"/>
      <c r="G5" s="76"/>
    </row>
    <row r="6" spans="1:9" ht="21.2" customHeight="1" x14ac:dyDescent="0.3">
      <c r="B6" s="167" t="s">
        <v>129</v>
      </c>
      <c r="C6" s="168"/>
      <c r="D6" s="168"/>
      <c r="E6" s="59"/>
      <c r="F6" s="59"/>
      <c r="G6" s="60"/>
    </row>
    <row r="7" spans="1:9" ht="21.2" customHeight="1" x14ac:dyDescent="0.25">
      <c r="B7" s="172" t="s">
        <v>106</v>
      </c>
      <c r="C7" s="172"/>
      <c r="D7" s="172"/>
      <c r="E7" s="77"/>
      <c r="F7" s="77"/>
      <c r="G7" s="77"/>
    </row>
    <row r="8" spans="1:9" ht="13.5" x14ac:dyDescent="0.25">
      <c r="E8" s="78"/>
      <c r="F8" s="78"/>
      <c r="G8" s="78"/>
    </row>
    <row r="9" spans="1:9" s="82" customFormat="1" ht="63.75" x14ac:dyDescent="0.2">
      <c r="A9" s="79"/>
      <c r="B9" s="80" t="s">
        <v>156</v>
      </c>
      <c r="C9" s="81" t="s">
        <v>23</v>
      </c>
      <c r="D9" s="67" t="s">
        <v>293</v>
      </c>
      <c r="E9" s="69">
        <v>770</v>
      </c>
      <c r="F9" s="69">
        <v>26</v>
      </c>
      <c r="G9" s="69">
        <f t="shared" ref="G9:G10" si="0">IF(F9="","",E9*F9)</f>
        <v>20020</v>
      </c>
      <c r="I9" s="113">
        <v>22</v>
      </c>
    </row>
    <row r="10" spans="1:9" ht="25.5" x14ac:dyDescent="0.2">
      <c r="B10" s="63" t="s">
        <v>157</v>
      </c>
      <c r="C10" s="64" t="s">
        <v>23</v>
      </c>
      <c r="D10" s="65" t="s">
        <v>292</v>
      </c>
      <c r="E10" s="69">
        <f>(E14+E23)*0.05</f>
        <v>134</v>
      </c>
      <c r="F10" s="66">
        <v>26</v>
      </c>
      <c r="G10" s="66">
        <f t="shared" si="0"/>
        <v>3484</v>
      </c>
      <c r="I10" s="117">
        <v>5</v>
      </c>
    </row>
    <row r="11" spans="1:9" x14ac:dyDescent="0.2">
      <c r="E11" s="58"/>
      <c r="F11" s="58"/>
      <c r="G11" s="58" t="str">
        <f>IF(REKAPITULACIJA!$F$41=0,"",IF(SUM(G14:G14)=0,0,""))</f>
        <v/>
      </c>
    </row>
    <row r="12" spans="1:9" ht="21.75" customHeight="1" x14ac:dyDescent="0.25">
      <c r="B12" s="173" t="s">
        <v>158</v>
      </c>
      <c r="C12" s="173"/>
      <c r="D12" s="173"/>
      <c r="E12" s="78" t="str">
        <f>IF(SUM(E14:E14)=0,0,"")</f>
        <v/>
      </c>
      <c r="F12" s="78"/>
      <c r="G12" s="78" t="str">
        <f>IF(REKAPITULACIJA!$F$41=0,"",IF(SUM(G14:G14)=0,0,""))</f>
        <v/>
      </c>
    </row>
    <row r="13" spans="1:9" x14ac:dyDescent="0.2">
      <c r="E13" s="58" t="str">
        <f>IF(SUM(E14:E14)=0,0,"")</f>
        <v/>
      </c>
      <c r="F13" s="58"/>
      <c r="G13" s="58" t="str">
        <f>IF(REKAPITULACIJA!$F$41=0,"",IF(SUM(G14:G14)=0,0,""))</f>
        <v/>
      </c>
    </row>
    <row r="14" spans="1:9" ht="89.25" x14ac:dyDescent="0.2">
      <c r="B14" s="63" t="s">
        <v>159</v>
      </c>
      <c r="C14" s="64" t="s">
        <v>8</v>
      </c>
      <c r="D14" s="65" t="s">
        <v>289</v>
      </c>
      <c r="E14" s="69">
        <f>1650+140</f>
        <v>1790</v>
      </c>
      <c r="F14" s="66">
        <v>22</v>
      </c>
      <c r="G14" s="66">
        <f t="shared" ref="G14" si="1">IF(F14="","",E14*F14)</f>
        <v>39380</v>
      </c>
      <c r="I14" s="119">
        <v>0</v>
      </c>
    </row>
    <row r="15" spans="1:9" x14ac:dyDescent="0.2">
      <c r="E15" s="58"/>
      <c r="F15" s="58"/>
      <c r="G15" s="58"/>
    </row>
    <row r="16" spans="1:9" ht="21.2" customHeight="1" x14ac:dyDescent="0.3">
      <c r="B16" s="167" t="s">
        <v>160</v>
      </c>
      <c r="C16" s="168"/>
      <c r="D16" s="168"/>
      <c r="E16" s="59"/>
      <c r="F16" s="59"/>
      <c r="G16" s="60"/>
    </row>
    <row r="17" spans="1:9" ht="21.2" customHeight="1" x14ac:dyDescent="0.25">
      <c r="B17" s="172" t="s">
        <v>161</v>
      </c>
      <c r="C17" s="172"/>
      <c r="D17" s="172"/>
      <c r="E17" s="77" t="str">
        <f>IF(SUM(E19:E19)=0,0,"")</f>
        <v/>
      </c>
      <c r="F17" s="77"/>
      <c r="G17" s="77" t="str">
        <f>IF(REKAPITULACIJA!$F$41=0,"",IF(SUM(G19:G19)=0,0,""))</f>
        <v/>
      </c>
    </row>
    <row r="18" spans="1:9" x14ac:dyDescent="0.2">
      <c r="E18" s="58" t="str">
        <f>IF(SUM(E19:E19)=0,0,"")</f>
        <v/>
      </c>
      <c r="F18" s="58"/>
      <c r="G18" s="58" t="str">
        <f>IF(REKAPITULACIJA!$F$41=0,"",IF(SUM(G19:G19)=0,0,""))</f>
        <v/>
      </c>
    </row>
    <row r="19" spans="1:9" ht="51" x14ac:dyDescent="0.2">
      <c r="B19" s="63" t="s">
        <v>162</v>
      </c>
      <c r="C19" s="64" t="s">
        <v>23</v>
      </c>
      <c r="D19" s="65" t="s">
        <v>213</v>
      </c>
      <c r="E19" s="69">
        <v>2</v>
      </c>
      <c r="F19" s="66">
        <v>15</v>
      </c>
      <c r="G19" s="66">
        <f>IF(F19="","",E19*F19)</f>
        <v>30</v>
      </c>
      <c r="I19" s="123">
        <v>0</v>
      </c>
    </row>
    <row r="20" spans="1:9" s="62" customFormat="1" x14ac:dyDescent="0.2">
      <c r="A20" s="53"/>
      <c r="B20" s="83"/>
      <c r="C20" s="84"/>
      <c r="D20" s="85"/>
      <c r="E20" s="86"/>
      <c r="F20" s="86"/>
      <c r="G20" s="86"/>
      <c r="I20" s="99"/>
    </row>
    <row r="21" spans="1:9" s="62" customFormat="1" ht="27" customHeight="1" x14ac:dyDescent="0.25">
      <c r="A21" s="53"/>
      <c r="B21" s="171" t="s">
        <v>163</v>
      </c>
      <c r="C21" s="171"/>
      <c r="D21" s="171"/>
      <c r="E21" s="87"/>
      <c r="F21" s="87"/>
      <c r="G21" s="87"/>
      <c r="I21" s="99"/>
    </row>
    <row r="22" spans="1:9" s="62" customFormat="1" x14ac:dyDescent="0.2">
      <c r="A22" s="53"/>
      <c r="B22" s="83"/>
      <c r="C22" s="84"/>
      <c r="D22" s="85"/>
      <c r="E22" s="86"/>
      <c r="F22" s="86"/>
      <c r="G22" s="86"/>
      <c r="I22" s="99"/>
    </row>
    <row r="23" spans="1:9" ht="76.5" x14ac:dyDescent="0.2">
      <c r="B23" s="63" t="s">
        <v>164</v>
      </c>
      <c r="C23" s="64" t="s">
        <v>8</v>
      </c>
      <c r="D23" s="65" t="s">
        <v>255</v>
      </c>
      <c r="E23" s="69">
        <f>470+420</f>
        <v>890</v>
      </c>
      <c r="F23" s="66">
        <v>15</v>
      </c>
      <c r="G23" s="66">
        <f t="shared" ref="G23:G24" si="2">IF(F23="","",E23*F23)</f>
        <v>13350</v>
      </c>
      <c r="I23" s="115">
        <v>10</v>
      </c>
    </row>
    <row r="24" spans="1:9" ht="89.25" x14ac:dyDescent="0.2">
      <c r="B24" s="63" t="s">
        <v>165</v>
      </c>
      <c r="C24" s="64" t="s">
        <v>8</v>
      </c>
      <c r="D24" s="65" t="s">
        <v>256</v>
      </c>
      <c r="E24" s="69">
        <f>E14</f>
        <v>1790</v>
      </c>
      <c r="F24" s="66">
        <v>16</v>
      </c>
      <c r="G24" s="66">
        <f t="shared" si="2"/>
        <v>28640</v>
      </c>
      <c r="I24" s="118">
        <v>0</v>
      </c>
    </row>
    <row r="25" spans="1:9" x14ac:dyDescent="0.2">
      <c r="E25" s="58"/>
      <c r="F25" s="58"/>
      <c r="G25" s="58"/>
    </row>
    <row r="26" spans="1:9" ht="27" customHeight="1" x14ac:dyDescent="0.25">
      <c r="B26" s="173" t="s">
        <v>166</v>
      </c>
      <c r="C26" s="173"/>
      <c r="D26" s="173"/>
      <c r="E26" s="78"/>
      <c r="F26" s="78"/>
      <c r="G26" s="78"/>
    </row>
    <row r="27" spans="1:9" x14ac:dyDescent="0.2">
      <c r="E27" s="58"/>
      <c r="F27" s="58"/>
      <c r="G27" s="58"/>
    </row>
    <row r="28" spans="1:9" ht="38.25" x14ac:dyDescent="0.2">
      <c r="B28" s="63" t="s">
        <v>167</v>
      </c>
      <c r="C28" s="64" t="s">
        <v>8</v>
      </c>
      <c r="D28" s="65" t="s">
        <v>208</v>
      </c>
      <c r="E28" s="69">
        <f>'1. PREDDELA'!E41+'1. PREDDELA'!E42</f>
        <v>19</v>
      </c>
      <c r="F28" s="66">
        <v>0.25</v>
      </c>
      <c r="G28" s="66">
        <f t="shared" ref="G28:G30" si="3">IF(F28="","",E28*F28)</f>
        <v>4.75</v>
      </c>
      <c r="I28" s="121">
        <v>0</v>
      </c>
    </row>
    <row r="29" spans="1:9" ht="25.5" x14ac:dyDescent="0.2">
      <c r="B29" s="63" t="s">
        <v>168</v>
      </c>
      <c r="C29" s="64" t="s">
        <v>8</v>
      </c>
      <c r="D29" s="65" t="s">
        <v>188</v>
      </c>
      <c r="E29" s="69">
        <f>E28</f>
        <v>19</v>
      </c>
      <c r="F29" s="66">
        <v>3</v>
      </c>
      <c r="G29" s="66">
        <f t="shared" si="3"/>
        <v>57</v>
      </c>
      <c r="I29" s="121">
        <v>0</v>
      </c>
    </row>
    <row r="30" spans="1:9" ht="25.5" x14ac:dyDescent="0.2">
      <c r="B30" s="63" t="s">
        <v>169</v>
      </c>
      <c r="C30" s="64" t="s">
        <v>19</v>
      </c>
      <c r="D30" s="65" t="s">
        <v>214</v>
      </c>
      <c r="E30" s="69">
        <f>'1. PREDDELA'!E43+'1. PREDDELA'!E44</f>
        <v>41</v>
      </c>
      <c r="F30" s="66">
        <v>4</v>
      </c>
      <c r="G30" s="66">
        <f t="shared" si="3"/>
        <v>164</v>
      </c>
      <c r="I30" s="121">
        <v>0</v>
      </c>
    </row>
    <row r="31" spans="1:9" x14ac:dyDescent="0.2">
      <c r="E31" s="58" t="str">
        <f>IF(SUM(E34:E34)=0,0,"")</f>
        <v/>
      </c>
      <c r="F31" s="58"/>
      <c r="G31" s="58" t="str">
        <f>IF(REKAPITULACIJA!$F$41=0,"",IF(SUM(G34:G34)=0,0,""))</f>
        <v/>
      </c>
    </row>
    <row r="32" spans="1:9" ht="21.2" customHeight="1" x14ac:dyDescent="0.3">
      <c r="B32" s="167" t="s">
        <v>170</v>
      </c>
      <c r="C32" s="168"/>
      <c r="D32" s="168"/>
      <c r="E32" s="59" t="str">
        <f>IF(SUM(E34:E34)=0,0,"")</f>
        <v/>
      </c>
      <c r="F32" s="59"/>
      <c r="G32" s="60" t="str">
        <f>IF(REKAPITULACIJA!$F$41=0,"",IF(SUM(G34:G34)=0,0,""))</f>
        <v/>
      </c>
    </row>
    <row r="33" spans="2:9" x14ac:dyDescent="0.2">
      <c r="E33" s="58" t="str">
        <f>IF(SUM(E34:E34)=0,0,"")</f>
        <v/>
      </c>
      <c r="F33" s="58"/>
      <c r="G33" s="58" t="str">
        <f>IF(REKAPITULACIJA!$F$41=0,"",IF(SUM(G34:G34)=0,0,""))</f>
        <v/>
      </c>
    </row>
    <row r="34" spans="2:9" ht="38.25" x14ac:dyDescent="0.2">
      <c r="B34" s="63" t="s">
        <v>263</v>
      </c>
      <c r="C34" s="64" t="s">
        <v>4</v>
      </c>
      <c r="D34" s="65" t="s">
        <v>262</v>
      </c>
      <c r="E34" s="69">
        <v>468</v>
      </c>
      <c r="F34" s="66">
        <v>12.5</v>
      </c>
      <c r="G34" s="66">
        <f t="shared" ref="G34" si="4">IF(F34="","",E34*F34)</f>
        <v>5850</v>
      </c>
      <c r="I34" s="116">
        <v>0</v>
      </c>
    </row>
    <row r="35" spans="2:9" ht="13.5" x14ac:dyDescent="0.25">
      <c r="B35" s="70"/>
      <c r="C35" s="71"/>
      <c r="D35" s="72"/>
      <c r="E35" s="88"/>
      <c r="F35" s="73"/>
      <c r="G35" s="88"/>
      <c r="I35" s="61"/>
    </row>
    <row r="36" spans="2:9" ht="21.2" customHeight="1" x14ac:dyDescent="0.3">
      <c r="B36" s="167" t="s">
        <v>171</v>
      </c>
      <c r="C36" s="168"/>
      <c r="D36" s="168"/>
      <c r="E36" s="59"/>
      <c r="F36" s="59"/>
      <c r="G36" s="60"/>
    </row>
    <row r="37" spans="2:9" x14ac:dyDescent="0.2">
      <c r="E37" s="58" t="str">
        <f>IF(SUM(E40:E42)=0,0,"")</f>
        <v/>
      </c>
      <c r="F37" s="58"/>
      <c r="G37" s="58" t="str">
        <f>IF(REKAPITULACIJA!$F$41=0,"",IF(SUM(G40:G42)=0,0,""))</f>
        <v/>
      </c>
    </row>
    <row r="38" spans="2:9" ht="21.2" customHeight="1" x14ac:dyDescent="0.25">
      <c r="B38" s="173" t="s">
        <v>172</v>
      </c>
      <c r="C38" s="173"/>
      <c r="D38" s="173"/>
      <c r="E38" s="78" t="str">
        <f>IF(SUM(E40:E42)=0,0,"")</f>
        <v/>
      </c>
      <c r="F38" s="78"/>
      <c r="G38" s="78" t="str">
        <f>IF(REKAPITULACIJA!$F$41=0,"",IF(SUM(G40:G42)=0,0,""))</f>
        <v/>
      </c>
    </row>
    <row r="39" spans="2:9" x14ac:dyDescent="0.2">
      <c r="E39" s="58" t="str">
        <f>IF(SUM(E40:E42)=0,0,"")</f>
        <v/>
      </c>
      <c r="F39" s="58"/>
      <c r="G39" s="58" t="str">
        <f>IF(REKAPITULACIJA!$F$41=0,"",IF(SUM(G40:G42)=0,0,""))</f>
        <v/>
      </c>
    </row>
    <row r="40" spans="2:9" ht="38.25" x14ac:dyDescent="0.2">
      <c r="B40" s="63" t="s">
        <v>174</v>
      </c>
      <c r="C40" s="64" t="s">
        <v>19</v>
      </c>
      <c r="D40" s="65" t="s">
        <v>189</v>
      </c>
      <c r="E40" s="69">
        <f>(135+132+20+112+10+16+68+15)-E41-E42</f>
        <v>445</v>
      </c>
      <c r="F40" s="66">
        <f>IF(REKAPITULACIJA!$F$41*I40=0,"",REKAPITULACIJA!$F$41*I40)</f>
        <v>20</v>
      </c>
      <c r="G40" s="66">
        <f t="shared" ref="G40:G42" si="5">IF(F40="","",E40*F40)</f>
        <v>8900</v>
      </c>
      <c r="I40" s="114">
        <v>20</v>
      </c>
    </row>
    <row r="41" spans="2:9" ht="38.25" x14ac:dyDescent="0.2">
      <c r="B41" s="63" t="s">
        <v>175</v>
      </c>
      <c r="C41" s="64" t="s">
        <v>19</v>
      </c>
      <c r="D41" s="65" t="s">
        <v>190</v>
      </c>
      <c r="E41" s="69">
        <v>35</v>
      </c>
      <c r="F41" s="66">
        <v>20</v>
      </c>
      <c r="G41" s="66">
        <f t="shared" si="5"/>
        <v>700</v>
      </c>
      <c r="I41" s="121">
        <v>0</v>
      </c>
    </row>
    <row r="42" spans="2:9" ht="38.25" x14ac:dyDescent="0.2">
      <c r="B42" s="63" t="s">
        <v>176</v>
      </c>
      <c r="C42" s="64" t="s">
        <v>19</v>
      </c>
      <c r="D42" s="65" t="s">
        <v>191</v>
      </c>
      <c r="E42" s="69">
        <v>28</v>
      </c>
      <c r="F42" s="66">
        <f>IF(REKAPITULACIJA!$F$41*I42=0,"",REKAPITULACIJA!$F$41*I42)</f>
        <v>20</v>
      </c>
      <c r="G42" s="66">
        <f t="shared" si="5"/>
        <v>560</v>
      </c>
      <c r="I42" s="120">
        <v>20</v>
      </c>
    </row>
    <row r="43" spans="2:9" x14ac:dyDescent="0.2">
      <c r="E43" s="58" t="str">
        <f>IF(SUM(E46:E46)=0,0,"")</f>
        <v/>
      </c>
      <c r="F43" s="58"/>
      <c r="G43" s="58" t="str">
        <f>IF(REKAPITULACIJA!$F$41=0,"",IF(SUM(G46:G46)=0,0,""))</f>
        <v/>
      </c>
    </row>
    <row r="44" spans="2:9" ht="21.2" customHeight="1" x14ac:dyDescent="0.25">
      <c r="B44" s="173" t="s">
        <v>173</v>
      </c>
      <c r="C44" s="173"/>
      <c r="D44" s="173"/>
      <c r="E44" s="78" t="str">
        <f>IF(SUM(E46:E46)=0,0,"")</f>
        <v/>
      </c>
      <c r="F44" s="78"/>
      <c r="G44" s="78" t="str">
        <f>IF(REKAPITULACIJA!$F$41=0,"",IF(SUM(G46:G46)=0,0,""))</f>
        <v/>
      </c>
    </row>
    <row r="45" spans="2:9" x14ac:dyDescent="0.2">
      <c r="E45" s="58" t="str">
        <f>IF(SUM(E46:E46)=0,0,"")</f>
        <v/>
      </c>
      <c r="F45" s="58"/>
      <c r="G45" s="58" t="str">
        <f>IF(REKAPITULACIJA!$F$41=0,"",IF(SUM(G46:G46)=0,0,""))</f>
        <v/>
      </c>
    </row>
    <row r="46" spans="2:9" ht="38.25" x14ac:dyDescent="0.2">
      <c r="B46" s="63" t="s">
        <v>177</v>
      </c>
      <c r="C46" s="64" t="s">
        <v>19</v>
      </c>
      <c r="D46" s="65" t="s">
        <v>290</v>
      </c>
      <c r="E46" s="69">
        <v>485</v>
      </c>
      <c r="F46" s="66">
        <v>18</v>
      </c>
      <c r="G46" s="66">
        <f t="shared" ref="G46" si="6">IF(F46="","",E46*F46)</f>
        <v>8730</v>
      </c>
      <c r="I46" s="112">
        <v>15</v>
      </c>
    </row>
    <row r="47" spans="2:9" x14ac:dyDescent="0.2">
      <c r="E47" s="58" t="str">
        <f>IF(SUM(E50:E50)=0,0,"")</f>
        <v/>
      </c>
      <c r="F47" s="58"/>
      <c r="G47" s="58" t="str">
        <f>IF(REKAPITULACIJA!$F$41=0,"",IF(SUM(G50:G50)=0,0,""))</f>
        <v/>
      </c>
    </row>
    <row r="48" spans="2:9" ht="21.2" customHeight="1" x14ac:dyDescent="0.3">
      <c r="B48" s="167" t="s">
        <v>178</v>
      </c>
      <c r="C48" s="168"/>
      <c r="D48" s="168"/>
      <c r="E48" s="59" t="str">
        <f>IF(SUM(E50:E50)=0,0,"")</f>
        <v/>
      </c>
      <c r="F48" s="59"/>
      <c r="G48" s="60" t="str">
        <f>IF(REKAPITULACIJA!$F$41=0,"",IF(SUM(G50:G50)=0,0,""))</f>
        <v/>
      </c>
    </row>
    <row r="49" spans="2:9" x14ac:dyDescent="0.2">
      <c r="E49" s="58" t="str">
        <f>IF(SUM(E50:E50)=0,0,"")</f>
        <v/>
      </c>
      <c r="F49" s="58"/>
      <c r="G49" s="58" t="str">
        <f>IF(REKAPITULACIJA!$F$41=0,"",IF(SUM(G50:G50)=0,0,""))</f>
        <v/>
      </c>
    </row>
    <row r="50" spans="2:9" ht="38.25" x14ac:dyDescent="0.2">
      <c r="B50" s="63" t="s">
        <v>179</v>
      </c>
      <c r="C50" s="64" t="s">
        <v>23</v>
      </c>
      <c r="D50" s="65" t="s">
        <v>192</v>
      </c>
      <c r="E50" s="69">
        <v>9.5</v>
      </c>
      <c r="F50" s="66">
        <v>40</v>
      </c>
      <c r="G50" s="66">
        <f>IF(F50="","",E50*F50)</f>
        <v>380</v>
      </c>
      <c r="I50" s="123">
        <v>0</v>
      </c>
    </row>
    <row r="51" spans="2:9" ht="13.5" thickBot="1" x14ac:dyDescent="0.25"/>
    <row r="52" spans="2:9" ht="16.5" thickBot="1" x14ac:dyDescent="0.25">
      <c r="D52" s="74" t="s">
        <v>128</v>
      </c>
      <c r="E52" s="75"/>
      <c r="F52" s="169">
        <f>IF(SUM(G9:G50)=0,"",SUM(G9:G50))</f>
        <v>130249.75</v>
      </c>
      <c r="G52" s="170"/>
    </row>
  </sheetData>
  <sheetProtection selectLockedCells="1" selectUnlockedCells="1"/>
  <autoFilter ref="E1:G52">
    <filterColumn colId="0">
      <filters blank="1">
        <filter val="1.790,00"/>
        <filter val="134,00"/>
        <filter val="19,00"/>
        <filter val="2,00"/>
        <filter val="28,00"/>
        <filter val="35,00"/>
        <filter val="41,00"/>
        <filter val="445,00"/>
        <filter val="468,00"/>
        <filter val="485,00"/>
        <filter val="770,00"/>
        <filter val="890,00"/>
        <filter val="9,50"/>
        <filter val="količina"/>
      </filters>
    </filterColumn>
  </autoFilter>
  <dataConsolidate/>
  <mergeCells count="14">
    <mergeCell ref="F52:G52"/>
    <mergeCell ref="B26:D26"/>
    <mergeCell ref="B32:D32"/>
    <mergeCell ref="B36:D36"/>
    <mergeCell ref="B44:D44"/>
    <mergeCell ref="B48:D48"/>
    <mergeCell ref="B38:D38"/>
    <mergeCell ref="B21:D21"/>
    <mergeCell ref="B4:G4"/>
    <mergeCell ref="B6:D6"/>
    <mergeCell ref="B7:D7"/>
    <mergeCell ref="B16:D16"/>
    <mergeCell ref="B17:D17"/>
    <mergeCell ref="B12:D1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rowBreaks count="1" manualBreakCount="1">
    <brk id="2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 filterMode="1">
    <tabColor rgb="FF00B050"/>
  </sheetPr>
  <dimension ref="A1:I31"/>
  <sheetViews>
    <sheetView view="pageBreakPreview" zoomScaleNormal="14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4.7109375" style="48" customWidth="1"/>
    <col min="5" max="5" width="9.140625" style="49"/>
    <col min="6" max="6" width="9.140625" style="49" customWidth="1"/>
    <col min="7" max="7" width="9.7109375" style="49" customWidth="1"/>
    <col min="8" max="8" width="3.5703125" style="61" customWidth="1"/>
    <col min="9" max="9" width="8.42578125" style="100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52</v>
      </c>
      <c r="C2" s="51" t="s">
        <v>57</v>
      </c>
      <c r="D2" s="51" t="s">
        <v>53</v>
      </c>
      <c r="E2" s="52" t="s">
        <v>54</v>
      </c>
      <c r="F2" s="52" t="s">
        <v>55</v>
      </c>
      <c r="G2" s="52" t="s">
        <v>56</v>
      </c>
      <c r="I2" s="101" t="s">
        <v>62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102"/>
    </row>
    <row r="4" spans="1:9" ht="15.75" x14ac:dyDescent="0.2">
      <c r="B4" s="166" t="s">
        <v>107</v>
      </c>
      <c r="C4" s="166"/>
      <c r="D4" s="166"/>
      <c r="E4" s="166"/>
      <c r="F4" s="166"/>
      <c r="G4" s="166"/>
    </row>
    <row r="5" spans="1:9" x14ac:dyDescent="0.2">
      <c r="E5" s="58" t="str">
        <f>IF(SUM(E8:E9)=0,0,"")</f>
        <v/>
      </c>
      <c r="F5" s="58"/>
      <c r="G5" s="58" t="str">
        <f>IF(REKAPITULACIJA!$F$41=0,"",IF(SUM(G8:G9)=0,0,""))</f>
        <v/>
      </c>
    </row>
    <row r="6" spans="1:9" ht="21.2" customHeight="1" x14ac:dyDescent="0.3">
      <c r="B6" s="167" t="s">
        <v>108</v>
      </c>
      <c r="C6" s="168"/>
      <c r="D6" s="168"/>
      <c r="E6" s="59" t="str">
        <f>IF(SUM(E8:E9)=0,0,"")</f>
        <v/>
      </c>
      <c r="F6" s="59"/>
      <c r="G6" s="60" t="str">
        <f>IF(REKAPITULACIJA!$F$41=0,"",IF(SUM(G8:G9)=0,0,""))</f>
        <v/>
      </c>
    </row>
    <row r="7" spans="1:9" x14ac:dyDescent="0.2">
      <c r="E7" s="58" t="str">
        <f>IF(SUM(E8:E9)=0,0,"")</f>
        <v/>
      </c>
      <c r="F7" s="58"/>
      <c r="G7" s="58" t="str">
        <f>IF(REKAPITULACIJA!$F$41=0,"",IF(SUM(G8:G9)=0,0,""))</f>
        <v/>
      </c>
    </row>
    <row r="8" spans="1:9" ht="51" x14ac:dyDescent="0.2">
      <c r="B8" s="63" t="s">
        <v>109</v>
      </c>
      <c r="C8" s="64" t="s">
        <v>19</v>
      </c>
      <c r="D8" s="65" t="s">
        <v>261</v>
      </c>
      <c r="E8" s="69">
        <v>80</v>
      </c>
      <c r="F8" s="66">
        <v>15.5</v>
      </c>
      <c r="G8" s="66">
        <f t="shared" ref="G8" si="0">IF(F8="","",E8*F8)</f>
        <v>1240</v>
      </c>
      <c r="I8" s="104">
        <v>6.7</v>
      </c>
    </row>
    <row r="9" spans="1:9" ht="38.25" x14ac:dyDescent="0.2">
      <c r="B9" s="63" t="s">
        <v>110</v>
      </c>
      <c r="C9" s="64" t="s">
        <v>19</v>
      </c>
      <c r="D9" s="65" t="s">
        <v>123</v>
      </c>
      <c r="E9" s="154">
        <f>+E8</f>
        <v>80</v>
      </c>
      <c r="F9" s="66">
        <v>2</v>
      </c>
      <c r="G9" s="66">
        <f t="shared" ref="G9" si="1">IF(F9="","",E9*F9)</f>
        <v>160</v>
      </c>
      <c r="I9" s="106">
        <v>0</v>
      </c>
    </row>
    <row r="10" spans="1:9" x14ac:dyDescent="0.2">
      <c r="E10" s="58"/>
      <c r="F10" s="58"/>
      <c r="G10" s="58"/>
    </row>
    <row r="11" spans="1:9" ht="21.2" customHeight="1" x14ac:dyDescent="0.3">
      <c r="B11" s="167" t="s">
        <v>111</v>
      </c>
      <c r="C11" s="168"/>
      <c r="D11" s="168"/>
      <c r="E11" s="59"/>
      <c r="F11" s="59"/>
      <c r="G11" s="60"/>
    </row>
    <row r="12" spans="1:9" x14ac:dyDescent="0.2">
      <c r="E12" s="58"/>
      <c r="F12" s="58"/>
      <c r="G12" s="58"/>
    </row>
    <row r="13" spans="1:9" ht="51" x14ac:dyDescent="0.2">
      <c r="B13" s="63" t="s">
        <v>112</v>
      </c>
      <c r="C13" s="64" t="s">
        <v>19</v>
      </c>
      <c r="D13" s="65" t="s">
        <v>242</v>
      </c>
      <c r="E13" s="69">
        <f>25+25</f>
        <v>50</v>
      </c>
      <c r="F13" s="66">
        <f>IF(REKAPITULACIJA!$F$41*I13=0,"",REKAPITULACIJA!$F$41*I13)</f>
        <v>23.16</v>
      </c>
      <c r="G13" s="66">
        <f t="shared" ref="G13:G16" si="2">IF(F13="","",E13*F13)</f>
        <v>1158</v>
      </c>
      <c r="I13" s="103">
        <v>23.16</v>
      </c>
    </row>
    <row r="14" spans="1:9" ht="63.75" x14ac:dyDescent="0.2">
      <c r="B14" s="63" t="s">
        <v>113</v>
      </c>
      <c r="C14" s="64" t="s">
        <v>19</v>
      </c>
      <c r="D14" s="65" t="s">
        <v>296</v>
      </c>
      <c r="E14" s="69">
        <v>80</v>
      </c>
      <c r="F14" s="66">
        <f>IF(REKAPITULACIJA!$F$41*I14=0,"",REKAPITULACIJA!$F$41*I14)</f>
        <v>29.36</v>
      </c>
      <c r="G14" s="66">
        <f t="shared" si="2"/>
        <v>2348.8000000000002</v>
      </c>
      <c r="I14" s="103">
        <v>29.36</v>
      </c>
    </row>
    <row r="15" spans="1:9" ht="51" x14ac:dyDescent="0.2">
      <c r="B15" s="63" t="s">
        <v>114</v>
      </c>
      <c r="C15" s="64" t="s">
        <v>19</v>
      </c>
      <c r="D15" s="65" t="s">
        <v>243</v>
      </c>
      <c r="E15" s="69">
        <f>+E13</f>
        <v>50</v>
      </c>
      <c r="F15" s="66">
        <v>6</v>
      </c>
      <c r="G15" s="66">
        <f t="shared" si="2"/>
        <v>300</v>
      </c>
      <c r="I15" s="103">
        <v>3</v>
      </c>
    </row>
    <row r="16" spans="1:9" ht="51" x14ac:dyDescent="0.2">
      <c r="B16" s="63" t="s">
        <v>115</v>
      </c>
      <c r="C16" s="64" t="s">
        <v>19</v>
      </c>
      <c r="D16" s="65" t="s">
        <v>297</v>
      </c>
      <c r="E16" s="69">
        <f>+E14</f>
        <v>80</v>
      </c>
      <c r="F16" s="66">
        <f>IF(REKAPITULACIJA!$F$41*I16=0,"",REKAPITULACIJA!$F$41*I16)</f>
        <v>3.5</v>
      </c>
      <c r="G16" s="66">
        <f t="shared" si="2"/>
        <v>280</v>
      </c>
      <c r="I16" s="103">
        <v>3.5</v>
      </c>
    </row>
    <row r="17" spans="1:9" ht="63.75" x14ac:dyDescent="0.2">
      <c r="B17" s="63" t="s">
        <v>116</v>
      </c>
      <c r="C17" s="64" t="s">
        <v>19</v>
      </c>
      <c r="D17" s="65" t="s">
        <v>272</v>
      </c>
      <c r="E17" s="69">
        <f>+E13+E14</f>
        <v>130</v>
      </c>
      <c r="F17" s="66">
        <f>IF(REKAPITULACIJA!$F$41*I17=0,"",REKAPITULACIJA!$F$41*I17)</f>
        <v>3.6</v>
      </c>
      <c r="G17" s="66">
        <f t="shared" ref="G17:G18" si="3">IF(F17="","",E17*F17)</f>
        <v>468</v>
      </c>
      <c r="I17" s="105">
        <v>3.6</v>
      </c>
    </row>
    <row r="18" spans="1:9" ht="51" x14ac:dyDescent="0.2">
      <c r="B18" s="63" t="s">
        <v>117</v>
      </c>
      <c r="C18" s="64" t="s">
        <v>19</v>
      </c>
      <c r="D18" s="65" t="s">
        <v>273</v>
      </c>
      <c r="E18" s="69">
        <f>E17</f>
        <v>130</v>
      </c>
      <c r="F18" s="66">
        <v>1.3</v>
      </c>
      <c r="G18" s="66">
        <f t="shared" si="3"/>
        <v>169</v>
      </c>
      <c r="I18" s="103">
        <v>1.04</v>
      </c>
    </row>
    <row r="19" spans="1:9" s="82" customFormat="1" ht="51" x14ac:dyDescent="0.2">
      <c r="A19" s="79"/>
      <c r="B19" s="80" t="s">
        <v>209</v>
      </c>
      <c r="C19" s="81" t="s">
        <v>4</v>
      </c>
      <c r="D19" s="67" t="s">
        <v>298</v>
      </c>
      <c r="E19" s="154">
        <v>1</v>
      </c>
      <c r="F19" s="69">
        <v>60</v>
      </c>
      <c r="G19" s="69">
        <f t="shared" ref="G19:G20" si="4">IF(F19="","",E19*F19)</f>
        <v>60</v>
      </c>
    </row>
    <row r="20" spans="1:9" s="82" customFormat="1" ht="38.25" x14ac:dyDescent="0.2">
      <c r="A20" s="79"/>
      <c r="B20" s="80" t="s">
        <v>241</v>
      </c>
      <c r="C20" s="81" t="s">
        <v>4</v>
      </c>
      <c r="D20" s="67" t="s">
        <v>274</v>
      </c>
      <c r="E20" s="154">
        <v>25</v>
      </c>
      <c r="F20" s="69">
        <v>65</v>
      </c>
      <c r="G20" s="69">
        <f t="shared" si="4"/>
        <v>1625</v>
      </c>
    </row>
    <row r="21" spans="1:9" x14ac:dyDescent="0.2">
      <c r="B21" s="70"/>
      <c r="C21" s="71"/>
      <c r="D21" s="72"/>
      <c r="E21" s="73"/>
      <c r="F21" s="73"/>
      <c r="G21" s="73"/>
      <c r="I21" s="61"/>
    </row>
    <row r="22" spans="1:9" ht="21.2" customHeight="1" x14ac:dyDescent="0.3">
      <c r="B22" s="167" t="s">
        <v>118</v>
      </c>
      <c r="C22" s="168"/>
      <c r="D22" s="168"/>
      <c r="E22" s="59" t="str">
        <f>IF(SUM(E24:E28)=0,0,"")</f>
        <v/>
      </c>
      <c r="F22" s="59"/>
      <c r="G22" s="60" t="str">
        <f>IF(REKAPITULACIJA!$F$41=0,"",IF(SUM(G24:G28)=0,0,""))</f>
        <v/>
      </c>
    </row>
    <row r="23" spans="1:9" ht="12.75" customHeight="1" x14ac:dyDescent="0.3">
      <c r="B23" s="90"/>
      <c r="C23" s="90"/>
      <c r="D23" s="90"/>
      <c r="E23" s="91"/>
      <c r="F23" s="91"/>
      <c r="G23" s="91"/>
      <c r="I23" s="108"/>
    </row>
    <row r="24" spans="1:9" ht="63.75" x14ac:dyDescent="0.2">
      <c r="B24" s="80" t="s">
        <v>119</v>
      </c>
      <c r="C24" s="81" t="s">
        <v>4</v>
      </c>
      <c r="D24" s="67" t="s">
        <v>299</v>
      </c>
      <c r="E24" s="69">
        <v>26</v>
      </c>
      <c r="F24" s="69">
        <v>300</v>
      </c>
      <c r="G24" s="66">
        <f t="shared" ref="G24" si="5">IF(F24="","",E24*F24)</f>
        <v>7800</v>
      </c>
      <c r="I24" s="109">
        <v>0</v>
      </c>
    </row>
    <row r="25" spans="1:9" ht="51" x14ac:dyDescent="0.2">
      <c r="B25" s="63" t="s">
        <v>120</v>
      </c>
      <c r="C25" s="64" t="s">
        <v>4</v>
      </c>
      <c r="D25" s="92" t="s">
        <v>257</v>
      </c>
      <c r="E25" s="69">
        <v>19</v>
      </c>
      <c r="F25" s="66">
        <f>IF(REKAPITULACIJA!$F$41*I25=0,"",REKAPITULACIJA!$F$41*I25)</f>
        <v>268.8</v>
      </c>
      <c r="G25" s="66">
        <f t="shared" ref="G25:G28" si="6">IF(F25="","",E25*F25)</f>
        <v>5107.2</v>
      </c>
      <c r="I25" s="111">
        <v>268.8</v>
      </c>
    </row>
    <row r="26" spans="1:9" ht="38.25" x14ac:dyDescent="0.2">
      <c r="B26" s="63" t="s">
        <v>121</v>
      </c>
      <c r="C26" s="64" t="s">
        <v>4</v>
      </c>
      <c r="D26" s="92" t="s">
        <v>258</v>
      </c>
      <c r="E26" s="69">
        <v>1</v>
      </c>
      <c r="F26" s="66">
        <v>310</v>
      </c>
      <c r="G26" s="66">
        <f t="shared" si="6"/>
        <v>310</v>
      </c>
      <c r="I26" s="109">
        <v>0</v>
      </c>
    </row>
    <row r="27" spans="1:9" ht="38.25" x14ac:dyDescent="0.2">
      <c r="B27" s="63" t="s">
        <v>259</v>
      </c>
      <c r="C27" s="64" t="s">
        <v>4</v>
      </c>
      <c r="D27" s="92" t="s">
        <v>260</v>
      </c>
      <c r="E27" s="69">
        <v>6</v>
      </c>
      <c r="F27" s="66">
        <v>305</v>
      </c>
      <c r="G27" s="66">
        <f t="shared" si="6"/>
        <v>1830</v>
      </c>
      <c r="I27" s="110">
        <v>289</v>
      </c>
    </row>
    <row r="28" spans="1:9" ht="63.75" x14ac:dyDescent="0.2">
      <c r="B28" s="63" t="s">
        <v>122</v>
      </c>
      <c r="C28" s="64" t="s">
        <v>248</v>
      </c>
      <c r="D28" s="65" t="s">
        <v>244</v>
      </c>
      <c r="E28" s="69">
        <v>3</v>
      </c>
      <c r="F28" s="66">
        <v>60</v>
      </c>
      <c r="G28" s="66">
        <f t="shared" si="6"/>
        <v>180</v>
      </c>
      <c r="I28" s="109">
        <v>0</v>
      </c>
    </row>
    <row r="29" spans="1:9" ht="39.75" x14ac:dyDescent="0.2">
      <c r="B29" s="63" t="s">
        <v>210</v>
      </c>
      <c r="C29" s="64" t="s">
        <v>248</v>
      </c>
      <c r="D29" s="65" t="s">
        <v>300</v>
      </c>
      <c r="E29" s="69">
        <v>5</v>
      </c>
      <c r="F29" s="66">
        <v>30</v>
      </c>
      <c r="G29" s="66">
        <f t="shared" ref="G29" si="7">IF(F29="","",E29*F29)</f>
        <v>150</v>
      </c>
      <c r="I29" s="107">
        <v>0</v>
      </c>
    </row>
    <row r="30" spans="1:9" ht="13.5" thickBot="1" x14ac:dyDescent="0.25">
      <c r="B30" s="70"/>
      <c r="C30" s="71"/>
      <c r="D30" s="72"/>
      <c r="E30" s="73"/>
      <c r="F30" s="73"/>
      <c r="G30" s="73"/>
      <c r="I30" s="61"/>
    </row>
    <row r="31" spans="1:9" ht="16.5" thickBot="1" x14ac:dyDescent="0.25">
      <c r="D31" s="74" t="s">
        <v>127</v>
      </c>
      <c r="E31" s="75"/>
      <c r="F31" s="169">
        <f>IF(SUM(G5:G29)=0,"",SUM(G5:G29))</f>
        <v>23186</v>
      </c>
      <c r="G31" s="170"/>
    </row>
  </sheetData>
  <sheetProtection selectLockedCells="1" selectUnlockedCells="1"/>
  <autoFilter ref="E1:G31">
    <filterColumn colId="0">
      <filters blank="1">
        <filter val="1,00"/>
        <filter val="130,00"/>
        <filter val="19,00"/>
        <filter val="25,00"/>
        <filter val="26,00"/>
        <filter val="50,00"/>
        <filter val="6,00"/>
        <filter val="80,00"/>
        <filter val="količina"/>
      </filters>
    </filterColumn>
  </autoFilter>
  <dataConsolidate/>
  <mergeCells count="5">
    <mergeCell ref="B4:G4"/>
    <mergeCell ref="F31:G31"/>
    <mergeCell ref="B6:D6"/>
    <mergeCell ref="B11:D11"/>
    <mergeCell ref="B22:D2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rowBreaks count="1" manualBreakCount="1">
    <brk id="21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 filterMode="1">
    <tabColor rgb="FF0070C0"/>
  </sheetPr>
  <dimension ref="A1:I11"/>
  <sheetViews>
    <sheetView view="pageBreakPreview" zoomScaleNormal="100" zoomScaleSheetLayoutView="100" zoomScalePageLayoutView="120" workbookViewId="0">
      <pane ySplit="2" topLeftCell="A3" activePane="bottomLeft" state="frozen"/>
      <selection pane="bottomLeft" activeCell="F743" sqref="F743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93"/>
    <col min="6" max="6" width="9.140625" style="49" customWidth="1"/>
    <col min="7" max="7" width="9.7109375" style="49" customWidth="1"/>
    <col min="8" max="8" width="4" style="61" customWidth="1"/>
    <col min="9" max="9" width="16.85546875" style="97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52</v>
      </c>
      <c r="C2" s="51" t="s">
        <v>57</v>
      </c>
      <c r="D2" s="51" t="s">
        <v>53</v>
      </c>
      <c r="E2" s="94" t="s">
        <v>54</v>
      </c>
      <c r="F2" s="52" t="s">
        <v>55</v>
      </c>
      <c r="G2" s="52" t="s">
        <v>56</v>
      </c>
      <c r="I2" s="98" t="s">
        <v>62</v>
      </c>
    </row>
    <row r="3" spans="1:9" s="62" customFormat="1" x14ac:dyDescent="0.2">
      <c r="A3" s="53"/>
      <c r="B3" s="54"/>
      <c r="C3" s="54"/>
      <c r="D3" s="55"/>
      <c r="E3" s="95"/>
      <c r="F3" s="56"/>
      <c r="G3" s="56"/>
      <c r="I3" s="99"/>
    </row>
    <row r="4" spans="1:9" ht="15.75" x14ac:dyDescent="0.2">
      <c r="B4" s="166" t="s">
        <v>124</v>
      </c>
      <c r="C4" s="166"/>
      <c r="D4" s="166"/>
      <c r="E4" s="174"/>
      <c r="F4" s="166"/>
      <c r="G4" s="166"/>
    </row>
    <row r="5" spans="1:9" x14ac:dyDescent="0.2">
      <c r="E5" s="58" t="str">
        <f>IF(SUM(E8:E9)=0,0,"")</f>
        <v/>
      </c>
      <c r="F5" s="58"/>
      <c r="G5" s="58" t="str">
        <f>IF(REKAPITULACIJA!$F$41=0,"",IF(SUM(G8:G9)=0,0,""))</f>
        <v/>
      </c>
    </row>
    <row r="6" spans="1:9" ht="21.2" customHeight="1" x14ac:dyDescent="0.3">
      <c r="B6" s="167" t="s">
        <v>125</v>
      </c>
      <c r="C6" s="168"/>
      <c r="D6" s="168"/>
      <c r="E6" s="59" t="str">
        <f>IF(SUM(E8:E9)=0,0,"")</f>
        <v/>
      </c>
      <c r="F6" s="59"/>
      <c r="G6" s="60" t="str">
        <f>IF(REKAPITULACIJA!$F$41=0,"",IF(SUM(G8:G9)=0,0,""))</f>
        <v/>
      </c>
    </row>
    <row r="7" spans="1:9" x14ac:dyDescent="0.2">
      <c r="E7" s="58" t="str">
        <f>IF(SUM(E8:E9)=0,0,"")</f>
        <v/>
      </c>
      <c r="F7" s="58"/>
      <c r="G7" s="58" t="str">
        <f>IF(REKAPITULACIJA!$F$41=0,"",IF(SUM(G8:G9)=0,0,""))</f>
        <v/>
      </c>
    </row>
    <row r="8" spans="1:9" ht="102" x14ac:dyDescent="0.2">
      <c r="B8" s="63" t="s">
        <v>223</v>
      </c>
      <c r="C8" s="64" t="s">
        <v>217</v>
      </c>
      <c r="D8" s="65" t="s">
        <v>237</v>
      </c>
      <c r="E8" s="69">
        <v>15</v>
      </c>
      <c r="F8" s="66">
        <v>120</v>
      </c>
      <c r="G8" s="66">
        <f t="shared" ref="G8" si="0">IF(F8="","",E8*F8)</f>
        <v>1800</v>
      </c>
      <c r="I8" s="97">
        <v>0</v>
      </c>
    </row>
    <row r="9" spans="1:9" ht="102" x14ac:dyDescent="0.2">
      <c r="B9" s="63" t="s">
        <v>223</v>
      </c>
      <c r="C9" s="64" t="s">
        <v>217</v>
      </c>
      <c r="D9" s="65" t="s">
        <v>238</v>
      </c>
      <c r="E9" s="69">
        <v>20</v>
      </c>
      <c r="F9" s="66">
        <v>150</v>
      </c>
      <c r="G9" s="66">
        <f t="shared" ref="G9" si="1">IF(F9="","",E9*F9)</f>
        <v>3000</v>
      </c>
      <c r="I9" s="97">
        <v>0</v>
      </c>
    </row>
    <row r="10" spans="1:9" ht="13.5" thickBot="1" x14ac:dyDescent="0.25"/>
    <row r="11" spans="1:9" ht="16.5" thickBot="1" x14ac:dyDescent="0.25">
      <c r="D11" s="74" t="s">
        <v>126</v>
      </c>
      <c r="E11" s="96"/>
      <c r="F11" s="169">
        <f>IF(SUM(G5:G9)=0,"",SUM(G5:G9))</f>
        <v>4800</v>
      </c>
      <c r="G11" s="170"/>
    </row>
  </sheetData>
  <sheetProtection selectLockedCells="1" selectUnlockedCells="1"/>
  <autoFilter ref="E1:G11">
    <filterColumn colId="0">
      <filters blank="1">
        <filter val="1,00"/>
        <filter val="količina"/>
      </filters>
    </filterColumn>
  </autoFilter>
  <dataConsolidate/>
  <mergeCells count="3">
    <mergeCell ref="F11:G11"/>
    <mergeCell ref="B4:G4"/>
    <mergeCell ref="B6:D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 filterMode="1">
    <tabColor rgb="FF002060"/>
  </sheetPr>
  <dimension ref="A1:I29"/>
  <sheetViews>
    <sheetView view="pageBreakPreview" zoomScaleNormal="14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49"/>
    <col min="6" max="6" width="9.140625" style="49" customWidth="1"/>
    <col min="7" max="7" width="9.7109375" style="49" customWidth="1"/>
    <col min="8" max="8" width="4" style="61" customWidth="1"/>
    <col min="9" max="9" width="16.85546875" style="149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52</v>
      </c>
      <c r="C2" s="51" t="s">
        <v>57</v>
      </c>
      <c r="D2" s="51" t="s">
        <v>53</v>
      </c>
      <c r="E2" s="52" t="s">
        <v>54</v>
      </c>
      <c r="F2" s="52" t="s">
        <v>55</v>
      </c>
      <c r="G2" s="52" t="s">
        <v>56</v>
      </c>
      <c r="I2" s="150" t="s">
        <v>62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151"/>
    </row>
    <row r="4" spans="1:9" ht="15.75" x14ac:dyDescent="0.2">
      <c r="B4" s="166" t="s">
        <v>131</v>
      </c>
      <c r="C4" s="166"/>
      <c r="D4" s="166"/>
      <c r="E4" s="166"/>
      <c r="F4" s="166"/>
      <c r="G4" s="166"/>
    </row>
    <row r="5" spans="1:9" ht="12.75" customHeight="1" x14ac:dyDescent="0.2">
      <c r="B5" s="57"/>
      <c r="C5" s="57"/>
      <c r="D5" s="57"/>
      <c r="E5" s="76" t="str">
        <f>IF(SUM(E8:E10)=0,0,"")</f>
        <v/>
      </c>
      <c r="F5" s="76"/>
      <c r="G5" s="76" t="str">
        <f>IF(REKAPITULACIJA!$F$41=0,"",IF(SUM(G8:G10)=0,0,""))</f>
        <v/>
      </c>
    </row>
    <row r="6" spans="1:9" ht="21.2" customHeight="1" x14ac:dyDescent="0.3">
      <c r="B6" s="167" t="s">
        <v>132</v>
      </c>
      <c r="C6" s="168"/>
      <c r="D6" s="168"/>
      <c r="E6" s="59" t="str">
        <f>IF(SUM(E8:E10)=0,0,"")</f>
        <v/>
      </c>
      <c r="F6" s="59"/>
      <c r="G6" s="60" t="str">
        <f>IF(REKAPITULACIJA!$F$41=0,"",IF(SUM(G8:G10)=0,0,""))</f>
        <v/>
      </c>
    </row>
    <row r="7" spans="1:9" x14ac:dyDescent="0.2">
      <c r="E7" s="89" t="str">
        <f>IF(SUM(E8:E10)=0,0,"")</f>
        <v/>
      </c>
      <c r="F7" s="89"/>
      <c r="G7" s="89" t="str">
        <f>IF(REKAPITULACIJA!$F$41=0,"",IF(SUM(G8:G10)=0,0,""))</f>
        <v/>
      </c>
    </row>
    <row r="8" spans="1:9" ht="51" x14ac:dyDescent="0.2">
      <c r="B8" s="63" t="s">
        <v>220</v>
      </c>
      <c r="C8" s="64" t="s">
        <v>4</v>
      </c>
      <c r="D8" s="65" t="s">
        <v>266</v>
      </c>
      <c r="E8" s="69">
        <v>6</v>
      </c>
      <c r="F8" s="66">
        <v>70</v>
      </c>
      <c r="G8" s="66">
        <f t="shared" ref="G8:G9" si="0">IF(F8="","",E8*F8)</f>
        <v>420</v>
      </c>
      <c r="I8" s="149">
        <v>0</v>
      </c>
    </row>
    <row r="9" spans="1:9" ht="38.25" x14ac:dyDescent="0.2">
      <c r="B9" s="63" t="s">
        <v>133</v>
      </c>
      <c r="C9" s="64" t="s">
        <v>4</v>
      </c>
      <c r="D9" s="65" t="s">
        <v>247</v>
      </c>
      <c r="E9" s="69">
        <v>6</v>
      </c>
      <c r="F9" s="66">
        <v>50</v>
      </c>
      <c r="G9" s="66">
        <f t="shared" si="0"/>
        <v>300</v>
      </c>
      <c r="I9" s="149">
        <v>0</v>
      </c>
    </row>
    <row r="10" spans="1:9" ht="51" x14ac:dyDescent="0.2">
      <c r="B10" s="63" t="s">
        <v>134</v>
      </c>
      <c r="C10" s="64" t="s">
        <v>4</v>
      </c>
      <c r="D10" s="65" t="s">
        <v>264</v>
      </c>
      <c r="E10" s="69">
        <v>6</v>
      </c>
      <c r="F10" s="66">
        <v>130</v>
      </c>
      <c r="G10" s="66">
        <f t="shared" ref="G10" si="1">IF(F10="","",E10*F10)</f>
        <v>780</v>
      </c>
      <c r="I10" s="149">
        <v>105</v>
      </c>
    </row>
    <row r="11" spans="1:9" x14ac:dyDescent="0.2">
      <c r="E11" s="58" t="str">
        <f>IF(SUM(E14:E22)=0,0,"")</f>
        <v/>
      </c>
      <c r="F11" s="58"/>
      <c r="G11" s="58" t="str">
        <f>IF(REKAPITULACIJA!$F$41=0,"",IF(SUM(G14:G22)=0,0,""))</f>
        <v/>
      </c>
    </row>
    <row r="12" spans="1:9" ht="21.2" customHeight="1" x14ac:dyDescent="0.3">
      <c r="B12" s="167" t="s">
        <v>135</v>
      </c>
      <c r="C12" s="168"/>
      <c r="D12" s="168"/>
      <c r="E12" s="59" t="str">
        <f>IF(SUM(E14:E22)=0,0,"")</f>
        <v/>
      </c>
      <c r="F12" s="59"/>
      <c r="G12" s="60" t="str">
        <f>IF(REKAPITULACIJA!$F$41=0,"",IF(SUM(G14:G22)=0,0,""))</f>
        <v/>
      </c>
    </row>
    <row r="13" spans="1:9" x14ac:dyDescent="0.2">
      <c r="E13" s="58" t="str">
        <f>IF(SUM(E14:E22)=0,0,"")</f>
        <v/>
      </c>
      <c r="F13" s="58"/>
      <c r="G13" s="58" t="str">
        <f>IF(REKAPITULACIJA!$F$41=0,"",IF(SUM(G14:G22)=0,0,""))</f>
        <v/>
      </c>
    </row>
    <row r="14" spans="1:9" ht="63.75" x14ac:dyDescent="0.2">
      <c r="B14" s="63" t="s">
        <v>136</v>
      </c>
      <c r="C14" s="64" t="s">
        <v>19</v>
      </c>
      <c r="D14" s="65" t="s">
        <v>301</v>
      </c>
      <c r="E14" s="69">
        <v>25</v>
      </c>
      <c r="F14" s="66">
        <v>2.5</v>
      </c>
      <c r="G14" s="66">
        <f t="shared" ref="G14:G20" si="2">IF(F14="","",E14*F14)</f>
        <v>62.5</v>
      </c>
      <c r="I14" s="149">
        <v>0</v>
      </c>
    </row>
    <row r="15" spans="1:9" ht="63.75" x14ac:dyDescent="0.2">
      <c r="B15" s="63" t="s">
        <v>137</v>
      </c>
      <c r="C15" s="64" t="s">
        <v>19</v>
      </c>
      <c r="D15" s="65" t="s">
        <v>302</v>
      </c>
      <c r="E15" s="69">
        <v>36</v>
      </c>
      <c r="F15" s="66">
        <v>3.2</v>
      </c>
      <c r="G15" s="66">
        <f t="shared" si="2"/>
        <v>115.2</v>
      </c>
      <c r="I15" s="149">
        <v>0</v>
      </c>
    </row>
    <row r="16" spans="1:9" ht="63.75" x14ac:dyDescent="0.2">
      <c r="B16" s="63" t="s">
        <v>138</v>
      </c>
      <c r="C16" s="64" t="s">
        <v>19</v>
      </c>
      <c r="D16" s="65" t="s">
        <v>303</v>
      </c>
      <c r="E16" s="69">
        <v>22</v>
      </c>
      <c r="F16" s="66">
        <v>5.5</v>
      </c>
      <c r="G16" s="66">
        <f t="shared" si="2"/>
        <v>121</v>
      </c>
      <c r="I16" s="149">
        <v>2.5</v>
      </c>
    </row>
    <row r="17" spans="2:9" ht="63.75" x14ac:dyDescent="0.2">
      <c r="B17" s="63" t="s">
        <v>139</v>
      </c>
      <c r="C17" s="64" t="s">
        <v>8</v>
      </c>
      <c r="D17" s="65" t="s">
        <v>304</v>
      </c>
      <c r="E17" s="69">
        <f>12+18</f>
        <v>30</v>
      </c>
      <c r="F17" s="66">
        <v>13</v>
      </c>
      <c r="G17" s="66">
        <f t="shared" si="2"/>
        <v>390</v>
      </c>
      <c r="I17" s="149">
        <v>0</v>
      </c>
    </row>
    <row r="18" spans="2:9" ht="63.75" x14ac:dyDescent="0.2">
      <c r="B18" s="63" t="s">
        <v>140</v>
      </c>
      <c r="C18" s="64" t="s">
        <v>8</v>
      </c>
      <c r="D18" s="65" t="s">
        <v>305</v>
      </c>
      <c r="E18" s="69">
        <f>32+50</f>
        <v>82</v>
      </c>
      <c r="F18" s="66">
        <f>IF(REKAPITULACIJA!$F$41*I18=0,"",REKAPITULACIJA!$F$41*I18)</f>
        <v>15</v>
      </c>
      <c r="G18" s="66">
        <f t="shared" si="2"/>
        <v>1230</v>
      </c>
      <c r="I18" s="149">
        <v>15</v>
      </c>
    </row>
    <row r="19" spans="2:9" ht="63.75" x14ac:dyDescent="0.2">
      <c r="B19" s="63" t="s">
        <v>141</v>
      </c>
      <c r="C19" s="64" t="s">
        <v>8</v>
      </c>
      <c r="D19" s="65" t="s">
        <v>307</v>
      </c>
      <c r="E19" s="69">
        <f>23*4</f>
        <v>92</v>
      </c>
      <c r="F19" s="66">
        <v>17</v>
      </c>
      <c r="G19" s="66">
        <f t="shared" ref="G19" si="3">IF(F19="","",E19*F19)</f>
        <v>1564</v>
      </c>
      <c r="I19" s="149">
        <v>15</v>
      </c>
    </row>
    <row r="20" spans="2:9" ht="76.5" x14ac:dyDescent="0.2">
      <c r="B20" s="63" t="s">
        <v>221</v>
      </c>
      <c r="C20" s="64" t="s">
        <v>8</v>
      </c>
      <c r="D20" s="65" t="s">
        <v>308</v>
      </c>
      <c r="E20" s="69">
        <f>(10+10+2+13+13)*3</f>
        <v>144</v>
      </c>
      <c r="F20" s="66">
        <v>17</v>
      </c>
      <c r="G20" s="66">
        <f t="shared" si="2"/>
        <v>2448</v>
      </c>
      <c r="I20" s="149">
        <v>15</v>
      </c>
    </row>
    <row r="21" spans="2:9" ht="63.75" x14ac:dyDescent="0.2">
      <c r="B21" s="63" t="s">
        <v>142</v>
      </c>
      <c r="C21" s="64" t="s">
        <v>8</v>
      </c>
      <c r="D21" s="65" t="s">
        <v>245</v>
      </c>
      <c r="E21" s="69">
        <f>0.3*(9+9+9)</f>
        <v>8.1</v>
      </c>
      <c r="F21" s="66">
        <v>12</v>
      </c>
      <c r="G21" s="66">
        <f t="shared" ref="G21:G22" si="4">IF(F21="","",E21*F21)</f>
        <v>97.199999999999989</v>
      </c>
      <c r="I21" s="149">
        <v>0</v>
      </c>
    </row>
    <row r="22" spans="2:9" ht="38.25" x14ac:dyDescent="0.2">
      <c r="B22" s="63" t="s">
        <v>143</v>
      </c>
      <c r="C22" s="64" t="s">
        <v>19</v>
      </c>
      <c r="D22" s="65" t="s">
        <v>246</v>
      </c>
      <c r="E22" s="69">
        <f>E15</f>
        <v>36</v>
      </c>
      <c r="F22" s="66">
        <v>1.6</v>
      </c>
      <c r="G22" s="66">
        <f t="shared" si="4"/>
        <v>57.6</v>
      </c>
      <c r="I22" s="149">
        <v>0</v>
      </c>
    </row>
    <row r="23" spans="2:9" x14ac:dyDescent="0.2">
      <c r="E23" s="58" t="str">
        <f>IF(SUM(E26:E26)=0,0,"")</f>
        <v/>
      </c>
      <c r="F23" s="58"/>
      <c r="G23" s="58" t="str">
        <f>IF(REKAPITULACIJA!$F$41=0,"",IF(SUM(G26:G26)=0,0,""))</f>
        <v/>
      </c>
    </row>
    <row r="24" spans="2:9" ht="21.2" customHeight="1" x14ac:dyDescent="0.3">
      <c r="B24" s="167" t="s">
        <v>144</v>
      </c>
      <c r="C24" s="168"/>
      <c r="D24" s="168"/>
      <c r="E24" s="59" t="str">
        <f>IF(SUM(E26:E27)=0,0,"")</f>
        <v/>
      </c>
      <c r="F24" s="59"/>
      <c r="G24" s="60" t="str">
        <f>IF(REKAPITULACIJA!$F$41=0,"",IF(SUM(G26:G27)=0,0,""))</f>
        <v/>
      </c>
    </row>
    <row r="25" spans="2:9" x14ac:dyDescent="0.2">
      <c r="E25" s="58" t="str">
        <f>IF(SUM(E26:E26)=0,0,"")</f>
        <v/>
      </c>
      <c r="F25" s="58"/>
      <c r="G25" s="58" t="str">
        <f>IF(REKAPITULACIJA!$F$41=0,"",IF(SUM(G26:G26)=0,0,""))</f>
        <v/>
      </c>
    </row>
    <row r="26" spans="2:9" ht="25.5" x14ac:dyDescent="0.2">
      <c r="B26" s="63" t="s">
        <v>251</v>
      </c>
      <c r="C26" s="64" t="s">
        <v>4</v>
      </c>
      <c r="D26" s="65" t="s">
        <v>249</v>
      </c>
      <c r="E26" s="69">
        <v>20</v>
      </c>
      <c r="F26" s="66">
        <v>150</v>
      </c>
      <c r="G26" s="66">
        <f t="shared" ref="G26" si="5">IF(F26="","",E26*F26)</f>
        <v>3000</v>
      </c>
      <c r="I26" s="149">
        <v>0</v>
      </c>
    </row>
    <row r="27" spans="2:9" ht="39.75" x14ac:dyDescent="0.2">
      <c r="B27" s="70" t="s">
        <v>204</v>
      </c>
      <c r="C27" s="64" t="s">
        <v>306</v>
      </c>
      <c r="D27" s="65" t="s">
        <v>250</v>
      </c>
      <c r="E27" s="69">
        <v>30</v>
      </c>
      <c r="F27" s="66">
        <v>80</v>
      </c>
      <c r="G27" s="66">
        <f t="shared" ref="G27" si="6">IF(F27="","",E27*F27)</f>
        <v>2400</v>
      </c>
      <c r="I27" s="61"/>
    </row>
    <row r="28" spans="2:9" ht="13.5" thickBot="1" x14ac:dyDescent="0.25">
      <c r="I28" s="61"/>
    </row>
    <row r="29" spans="2:9" ht="16.5" thickBot="1" x14ac:dyDescent="0.25">
      <c r="D29" s="74" t="s">
        <v>130</v>
      </c>
      <c r="E29" s="75"/>
      <c r="F29" s="169">
        <f>IF(SUM(G8:G27)=0,"",SUM(G8:G27))</f>
        <v>12985.5</v>
      </c>
      <c r="G29" s="170"/>
    </row>
  </sheetData>
  <sheetProtection selectLockedCells="1" selectUnlockedCells="1"/>
  <autoFilter ref="E1:G29">
    <filterColumn colId="0">
      <filters blank="1">
        <filter val="144,00"/>
        <filter val="22,00"/>
        <filter val="25,00"/>
        <filter val="28,00"/>
        <filter val="30,00"/>
        <filter val="36,00"/>
        <filter val="6,00"/>
        <filter val="8,10"/>
        <filter val="82,00"/>
        <filter val="92,00"/>
        <filter val="količina"/>
      </filters>
    </filterColumn>
  </autoFilter>
  <dataConsolidate/>
  <mergeCells count="5">
    <mergeCell ref="F29:G29"/>
    <mergeCell ref="B4:G4"/>
    <mergeCell ref="B6:D6"/>
    <mergeCell ref="B12:D12"/>
    <mergeCell ref="B24:D2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 filterMode="1"/>
  <dimension ref="A1:I20"/>
  <sheetViews>
    <sheetView view="pageBreakPreview" zoomScaleNormal="100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5703125" style="47" customWidth="1"/>
    <col min="4" max="4" width="43.85546875" style="48" customWidth="1"/>
    <col min="5" max="5" width="9.140625" style="49"/>
    <col min="6" max="6" width="10.28515625" style="49" customWidth="1"/>
    <col min="7" max="7" width="9.7109375" style="49" customWidth="1"/>
    <col min="8" max="8" width="4" style="61" customWidth="1"/>
    <col min="9" max="9" width="6" style="149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52</v>
      </c>
      <c r="C2" s="51" t="s">
        <v>57</v>
      </c>
      <c r="D2" s="51" t="s">
        <v>53</v>
      </c>
      <c r="E2" s="52" t="s">
        <v>54</v>
      </c>
      <c r="F2" s="52" t="s">
        <v>55</v>
      </c>
      <c r="G2" s="52" t="s">
        <v>56</v>
      </c>
      <c r="I2" s="150" t="s">
        <v>62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151"/>
    </row>
    <row r="4" spans="1:9" ht="15.75" x14ac:dyDescent="0.2">
      <c r="B4" s="166" t="s">
        <v>146</v>
      </c>
      <c r="C4" s="166"/>
      <c r="D4" s="166"/>
      <c r="E4" s="166"/>
      <c r="F4" s="166"/>
      <c r="G4" s="166"/>
    </row>
    <row r="5" spans="1:9" ht="12.75" customHeight="1" x14ac:dyDescent="0.2">
      <c r="E5" s="89" t="str">
        <f>IF(SUM(E8:E11)=0,0,"")</f>
        <v/>
      </c>
      <c r="F5" s="89"/>
      <c r="G5" s="89" t="str">
        <f>IF(REKAPITULACIJA!$F$41=0,"",IF(SUM(G8:G11)=0,0,""))</f>
        <v/>
      </c>
    </row>
    <row r="6" spans="1:9" ht="21.2" customHeight="1" x14ac:dyDescent="0.3">
      <c r="B6" s="167" t="s">
        <v>147</v>
      </c>
      <c r="C6" s="168"/>
      <c r="D6" s="168"/>
      <c r="E6" s="59" t="str">
        <f>IF(SUM(E8:E11)=0,0,"")</f>
        <v/>
      </c>
      <c r="F6" s="59"/>
      <c r="G6" s="60" t="str">
        <f>IF(REKAPITULACIJA!$F$41=0,"",IF(SUM(G8:G11)=0,0,""))</f>
        <v/>
      </c>
    </row>
    <row r="7" spans="1:9" ht="12.75" customHeight="1" x14ac:dyDescent="0.2">
      <c r="E7" s="89" t="str">
        <f>IF(SUM(E8:E11)=0,0,"")</f>
        <v/>
      </c>
      <c r="F7" s="89"/>
      <c r="G7" s="89" t="str">
        <f>IF(REKAPITULACIJA!$F$41=0,"",IF(SUM(G8:G11)=0,0,""))</f>
        <v/>
      </c>
    </row>
    <row r="8" spans="1:9" ht="38.25" x14ac:dyDescent="0.2">
      <c r="B8" s="63" t="s">
        <v>148</v>
      </c>
      <c r="C8" s="64" t="s">
        <v>4</v>
      </c>
      <c r="D8" s="65" t="s">
        <v>252</v>
      </c>
      <c r="E8" s="69">
        <v>1</v>
      </c>
      <c r="F8" s="66">
        <v>750</v>
      </c>
      <c r="G8" s="66">
        <f>IF(F8="","",E8*F8)</f>
        <v>750</v>
      </c>
      <c r="I8" s="149">
        <v>0</v>
      </c>
    </row>
    <row r="9" spans="1:9" ht="102" x14ac:dyDescent="0.2">
      <c r="B9" s="63" t="s">
        <v>149</v>
      </c>
      <c r="C9" s="64" t="s">
        <v>19</v>
      </c>
      <c r="D9" s="65" t="s">
        <v>253</v>
      </c>
      <c r="E9" s="69">
        <v>1</v>
      </c>
      <c r="F9" s="66">
        <v>40</v>
      </c>
      <c r="G9" s="66">
        <f t="shared" ref="G9:G10" si="0">IF(F9="","",E9*F9)</f>
        <v>40</v>
      </c>
      <c r="I9" s="149">
        <v>0</v>
      </c>
    </row>
    <row r="10" spans="1:9" ht="102" x14ac:dyDescent="0.2">
      <c r="B10" s="63" t="s">
        <v>150</v>
      </c>
      <c r="C10" s="64" t="s">
        <v>19</v>
      </c>
      <c r="D10" s="65" t="s">
        <v>254</v>
      </c>
      <c r="E10" s="69">
        <f>E9</f>
        <v>1</v>
      </c>
      <c r="F10" s="66">
        <v>30</v>
      </c>
      <c r="G10" s="66">
        <f t="shared" si="0"/>
        <v>30</v>
      </c>
      <c r="I10" s="149">
        <v>18</v>
      </c>
    </row>
    <row r="11" spans="1:9" ht="51" x14ac:dyDescent="0.2">
      <c r="B11" s="63" t="s">
        <v>236</v>
      </c>
      <c r="C11" s="64" t="s">
        <v>19</v>
      </c>
      <c r="D11" s="65" t="s">
        <v>270</v>
      </c>
      <c r="E11" s="69">
        <v>5</v>
      </c>
      <c r="F11" s="66">
        <v>25</v>
      </c>
      <c r="G11" s="66">
        <f t="shared" ref="G11" si="1">IF(F11="","",E11*F11)</f>
        <v>125</v>
      </c>
      <c r="I11" s="61"/>
    </row>
    <row r="12" spans="1:9" ht="12.75" customHeight="1" x14ac:dyDescent="0.2">
      <c r="E12" s="89" t="str">
        <f>IF(SUM(E15:E18)=0,0,"")</f>
        <v/>
      </c>
      <c r="F12" s="89"/>
      <c r="G12" s="89" t="str">
        <f>IF(REKAPITULACIJA!$F$41=0,"",IF(SUM(G15:G18)=0,0,""))</f>
        <v/>
      </c>
    </row>
    <row r="13" spans="1:9" ht="21.2" customHeight="1" x14ac:dyDescent="0.3">
      <c r="B13" s="167" t="s">
        <v>151</v>
      </c>
      <c r="C13" s="168"/>
      <c r="D13" s="168"/>
      <c r="E13" s="59" t="str">
        <f>IF(SUM(E15:E18)=0,0,"")</f>
        <v/>
      </c>
      <c r="F13" s="59"/>
      <c r="G13" s="60" t="str">
        <f>IF(REKAPITULACIJA!$F$41=0,"",IF(SUM(G15:G18)=0,0,""))</f>
        <v/>
      </c>
    </row>
    <row r="14" spans="1:9" ht="9" customHeight="1" x14ac:dyDescent="0.2">
      <c r="E14" s="89" t="str">
        <f>IF(SUM(E15:E18)=0,0,"")</f>
        <v/>
      </c>
      <c r="F14" s="89"/>
      <c r="G14" s="89" t="str">
        <f>IF(REKAPITULACIJA!$F$41=0,"",IF(SUM(G15:G18)=0,0,""))</f>
        <v/>
      </c>
    </row>
    <row r="15" spans="1:9" ht="25.5" x14ac:dyDescent="0.2">
      <c r="B15" s="63" t="s">
        <v>152</v>
      </c>
      <c r="C15" s="64" t="s">
        <v>153</v>
      </c>
      <c r="D15" s="65" t="s">
        <v>218</v>
      </c>
      <c r="E15" s="69">
        <v>30</v>
      </c>
      <c r="F15" s="66">
        <v>60</v>
      </c>
      <c r="G15" s="66">
        <f t="shared" ref="G15:G18" si="2">IF(F15="","",E15*F15)</f>
        <v>1800</v>
      </c>
      <c r="I15" s="149">
        <v>125</v>
      </c>
    </row>
    <row r="16" spans="1:9" ht="25.5" x14ac:dyDescent="0.2">
      <c r="B16" s="63" t="s">
        <v>154</v>
      </c>
      <c r="C16" s="64" t="s">
        <v>153</v>
      </c>
      <c r="D16" s="65" t="s">
        <v>222</v>
      </c>
      <c r="E16" s="69">
        <v>10</v>
      </c>
      <c r="F16" s="66">
        <v>60</v>
      </c>
      <c r="G16" s="66">
        <f t="shared" si="2"/>
        <v>600</v>
      </c>
      <c r="I16" s="149">
        <v>0</v>
      </c>
    </row>
    <row r="17" spans="2:9" ht="25.5" x14ac:dyDescent="0.2">
      <c r="B17" s="63" t="s">
        <v>155</v>
      </c>
      <c r="C17" s="64" t="s">
        <v>153</v>
      </c>
      <c r="D17" s="65" t="s">
        <v>219</v>
      </c>
      <c r="E17" s="69">
        <v>15</v>
      </c>
      <c r="F17" s="66">
        <v>60</v>
      </c>
      <c r="G17" s="66">
        <f t="shared" si="2"/>
        <v>900</v>
      </c>
      <c r="I17" s="149">
        <v>125</v>
      </c>
    </row>
    <row r="18" spans="2:9" ht="51" x14ac:dyDescent="0.2">
      <c r="B18" s="63" t="s">
        <v>269</v>
      </c>
      <c r="C18" s="64" t="s">
        <v>4</v>
      </c>
      <c r="D18" s="65" t="s">
        <v>271</v>
      </c>
      <c r="E18" s="69">
        <v>1</v>
      </c>
      <c r="F18" s="66">
        <v>6500</v>
      </c>
      <c r="G18" s="66">
        <f t="shared" si="2"/>
        <v>6500</v>
      </c>
      <c r="I18" s="149">
        <v>0</v>
      </c>
    </row>
    <row r="19" spans="2:9" ht="12.75" customHeight="1" thickBot="1" x14ac:dyDescent="0.25"/>
    <row r="20" spans="2:9" ht="16.5" thickBot="1" x14ac:dyDescent="0.25">
      <c r="D20" s="74" t="s">
        <v>145</v>
      </c>
      <c r="E20" s="75"/>
      <c r="F20" s="169">
        <f>IF(SUM(G5:G18)=0,"",SUM(G5:G18))</f>
        <v>10745</v>
      </c>
      <c r="G20" s="170"/>
    </row>
  </sheetData>
  <sheetProtection selectLockedCells="1" selectUnlockedCells="1"/>
  <autoFilter ref="E1:G20">
    <filterColumn colId="0">
      <filters blank="1">
        <filter val="1,00"/>
        <filter val="10,00"/>
        <filter val="15,00"/>
        <filter val="30,00"/>
        <filter val="5,00"/>
        <filter val="količina"/>
      </filters>
    </filterColumn>
  </autoFilter>
  <dataConsolidate/>
  <mergeCells count="4">
    <mergeCell ref="B13:D13"/>
    <mergeCell ref="F20:G20"/>
    <mergeCell ref="B4:G4"/>
    <mergeCell ref="B6:D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8</vt:i4>
      </vt:variant>
      <vt:variant>
        <vt:lpstr>Imenovani obsegi</vt:lpstr>
      </vt:variant>
      <vt:variant>
        <vt:i4>42</vt:i4>
      </vt:variant>
    </vt:vector>
  </HeadingPairs>
  <TitlesOfParts>
    <vt:vector size="50" baseType="lpstr">
      <vt:lpstr>REKAPITULACIJA</vt:lpstr>
      <vt:lpstr>1. PREDDELA</vt:lpstr>
      <vt:lpstr>2. ZEMELJSKA DELA</vt:lpstr>
      <vt:lpstr>3. VOZIŠČNE KONSTRUKCIJE</vt:lpstr>
      <vt:lpstr>4. ODVODNJAVANJE</vt:lpstr>
      <vt:lpstr>5. GRADBENA IN OBRTNIŠKA DELA</vt:lpstr>
      <vt:lpstr>6. OPREMA CEST</vt:lpstr>
      <vt:lpstr>7. TUJE STORITVE</vt:lpstr>
      <vt:lpstr>_1.1_Geodetska_dela</vt:lpstr>
      <vt:lpstr>_1.2_Čiščenje_terena</vt:lpstr>
      <vt:lpstr>_1.3_Ostala_preddela</vt:lpstr>
      <vt:lpstr>'1. PREDDELA'!_1_preddela_1</vt:lpstr>
      <vt:lpstr>'2. ZEMELJSKA DELA'!_1_preddela_1</vt:lpstr>
      <vt:lpstr>'3. VOZIŠČNE KONSTRUKCIJE'!_1_preddela_1</vt:lpstr>
      <vt:lpstr>'4. ODVODNJAVANJE'!_1_preddela_1</vt:lpstr>
      <vt:lpstr>'5. GRADBENA IN OBRTNIŠKA DELA'!_1_preddela_1</vt:lpstr>
      <vt:lpstr>'6. OPREMA CEST'!_1_preddela_1</vt:lpstr>
      <vt:lpstr>'7. TUJE STORITVE'!_1_preddela_1</vt:lpstr>
      <vt:lpstr>_2.1_Izkopi</vt:lpstr>
      <vt:lpstr>_2.2_Planum_tal</vt:lpstr>
      <vt:lpstr>_2.3_ločilne_drenažne_filterske_plasti</vt:lpstr>
      <vt:lpstr>_2.4_Nasipi_zasipi_posteljica</vt:lpstr>
      <vt:lpstr>_2.5_Brežine_zelenice</vt:lpstr>
      <vt:lpstr>_2.9_prevozi_razprostiranje_materiala</vt:lpstr>
      <vt:lpstr>_3.1_Nosilne_plasti</vt:lpstr>
      <vt:lpstr>_3.2_Obrabne_plasti</vt:lpstr>
      <vt:lpstr>_3.4_Tlakovane_obrabne_plasti</vt:lpstr>
      <vt:lpstr>_3.5_Robni_elementi_vozišč</vt:lpstr>
      <vt:lpstr>_4.2_Drenaže</vt:lpstr>
      <vt:lpstr>_4.3_Kanalizacija</vt:lpstr>
      <vt:lpstr>_4.4_Jaški</vt:lpstr>
      <vt:lpstr>_5.5_Popravila_objektov</vt:lpstr>
      <vt:lpstr>_6.1_Pokončna_oprema_cest</vt:lpstr>
      <vt:lpstr>_6.2_Označbe_na_voziščihž</vt:lpstr>
      <vt:lpstr>_6.4_Oprema_za_zavarovanje_prometa</vt:lpstr>
      <vt:lpstr>_7.5_Javna_razsvetljava</vt:lpstr>
      <vt:lpstr>_7.9_Preizkusi_nadzor_dokumentacija</vt:lpstr>
      <vt:lpstr>Čiščenje_terena_1.2</vt:lpstr>
      <vt:lpstr>Geodetska_dela_1.1</vt:lpstr>
      <vt:lpstr>Ostala_preddela_1.3</vt:lpstr>
      <vt:lpstr>'5. GRADBENA IN OBRTNIŠKA DELA'!Področje_tiskanja</vt:lpstr>
      <vt:lpstr>REKAPITULACIJA!Področje_tiskanja</vt:lpstr>
      <vt:lpstr>'1. PREDDELA'!Tiskanje_naslovov</vt:lpstr>
      <vt:lpstr>'2. ZEMELJSKA DELA'!Tiskanje_naslovov</vt:lpstr>
      <vt:lpstr>'3. VOZIŠČNE KONSTRUKCIJE'!Tiskanje_naslovov</vt:lpstr>
      <vt:lpstr>'4. ODVODNJAVANJE'!Tiskanje_naslovov</vt:lpstr>
      <vt:lpstr>'5. GRADBENA IN OBRTNIŠKA DELA'!Tiskanje_naslovov</vt:lpstr>
      <vt:lpstr>'6. OPREMA CEST'!Tiskanje_naslovov</vt:lpstr>
      <vt:lpstr>'7. TUJE STORITVE'!Tiskanje_naslovov</vt:lpstr>
      <vt:lpstr>za_zavarovanje_prometa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Boštjan Žagar</cp:lastModifiedBy>
  <cp:lastPrinted>2019-02-20T10:56:52Z</cp:lastPrinted>
  <dcterms:created xsi:type="dcterms:W3CDTF">2010-07-30T11:24:43Z</dcterms:created>
  <dcterms:modified xsi:type="dcterms:W3CDTF">2024-11-13T07:48:55Z</dcterms:modified>
</cp:coreProperties>
</file>